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80.10.218\grp\CARPETA_1\SMART DAYS\"/>
    </mc:Choice>
  </mc:AlternateContent>
  <xr:revisionPtr revIDLastSave="0" documentId="13_ncr:1_{5EEB793D-CDE3-4F28-8679-01F1AA86211D}" xr6:coauthVersionLast="44" xr6:coauthVersionMax="44" xr10:uidLastSave="{00000000-0000-0000-0000-000000000000}"/>
  <workbookProtection workbookAlgorithmName="SHA-512" workbookHashValue="jl9C2Zojzm1fbP5mhylYDpHk7uyoeTxOk/WbXSa5cSEpV+QHqb8inPIRYrwDCyjiJiN4nMZczdoohQECCIzypw==" workbookSaltValue="9yschu5IiTPTFHiaM4Hw/A==" workbookSpinCount="100000" lockStructure="1"/>
  <bookViews>
    <workbookView xWindow="23880" yWindow="-120" windowWidth="19440" windowHeight="15600" firstSheet="1" activeTab="1" xr2:uid="{9413754E-B677-4F14-B9FF-7C12A993F80F}"/>
  </bookViews>
  <sheets>
    <sheet name="LISTAS" sheetId="1" state="hidden" r:id="rId1"/>
    <sheet name="CALCULOS" sheetId="2" r:id="rId2"/>
  </sheets>
  <definedNames>
    <definedName name="ABSOLUTE_EVENTS">LISTAS!$E$57</definedName>
    <definedName name="ADVANCE_VIAJES_CORPORATIVOS">LISTAS!$E$56</definedName>
    <definedName name="AMEX">LISTAS!$E$2:$E$4</definedName>
    <definedName name="ATLANTA">LISTAS!$E$28:$E$31</definedName>
    <definedName name="AUREA_EVENTOS">LISTAS!$E$40:$E$41</definedName>
    <definedName name="BARCELÓ_CONGRESOS">LISTAS!$E$43</definedName>
    <definedName name="BMC_TRAVEL">LISTAS!$E$72:$E$73</definedName>
    <definedName name="Comerciales">LISTAS!$I$2:$I$75</definedName>
    <definedName name="Conceptos">LISTAS!$B$2:$B$4</definedName>
    <definedName name="CWT">LISTAS!$E$5:$E$10</definedName>
    <definedName name="EVENTISIMO">LISTAS!$E$66:$E$68</definedName>
    <definedName name="EVENTISIMO_PORTUGAL">LISTAS!$E$69</definedName>
    <definedName name="EXPERIENCIAS_MPA">LISTAS!$E$55</definedName>
    <definedName name="GLOBALIA">LISTAS!$E$32:$E$38</definedName>
    <definedName name="GRIFOLS_VIAJES">LISTAS!$E$76</definedName>
    <definedName name="GRUPO_PACIFICO">LISTAS!$E$25:$E$27</definedName>
    <definedName name="Hoteles">LISTAS!$A$2:$A$105</definedName>
    <definedName name="IAG7_VIAJES">LISTAS!$E$51:$E$53</definedName>
    <definedName name="INTERNATIONAL_MEETINGS">LISTAS!$E$59:$E$60</definedName>
    <definedName name="MCI">LISTAS!$E$74:$E$75</definedName>
    <definedName name="MEETINGS_AND_EVENTS_SPAIN">LISTAS!$E$70:$E$71</definedName>
    <definedName name="MT_GLOBAL">LISTAS!$E$39</definedName>
    <definedName name="NAUTALIA">LISTAS!$E$62:$E$64</definedName>
    <definedName name="TERRA_CONSULTORÍA_DE_INCENTIVOS">LISTAS!$E$50</definedName>
    <definedName name="TRAVELAIR_EVENTS">LISTAS!$E$42</definedName>
    <definedName name="VECISA">LISTAS!$E$11:$E$24</definedName>
    <definedName name="VIAJES_BARCELÓ">LISTAS!$E$44:$E$49</definedName>
    <definedName name="VIAJES_BILBAO_EXPRESS">LISTAS!$E$58</definedName>
    <definedName name="VIAJES_SAKKARA">LISTAS!$E$65</definedName>
    <definedName name="VIAJES_TRANSGLOBAL">LISTAS!$E$61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2" l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11" i="2"/>
  <c r="F76" i="1"/>
  <c r="E7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2" i="1"/>
  <c r="C76" i="1"/>
  <c r="D76" i="1"/>
  <c r="D4" i="1"/>
  <c r="D5" i="1"/>
  <c r="D6" i="1" s="1"/>
  <c r="D7" i="1" s="1"/>
  <c r="D8" i="1" s="1"/>
  <c r="D9" i="1" s="1"/>
  <c r="D10" i="1" s="1"/>
  <c r="D11" i="1"/>
  <c r="D12" i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/>
  <c r="D26" i="1" s="1"/>
  <c r="D27" i="1" s="1"/>
  <c r="D28" i="1"/>
  <c r="D29" i="1"/>
  <c r="D30" i="1" s="1"/>
  <c r="D31" i="1" s="1"/>
  <c r="D32" i="1"/>
  <c r="D33" i="1" s="1"/>
  <c r="D34" i="1" s="1"/>
  <c r="D35" i="1" s="1"/>
  <c r="D36" i="1" s="1"/>
  <c r="D37" i="1" s="1"/>
  <c r="D38" i="1" s="1"/>
  <c r="D39" i="1" s="1"/>
  <c r="D40" i="1"/>
  <c r="D41" i="1"/>
  <c r="D42" i="1"/>
  <c r="D43" i="1"/>
  <c r="D44" i="1"/>
  <c r="D45" i="1"/>
  <c r="D46" i="1" s="1"/>
  <c r="D47" i="1" s="1"/>
  <c r="D48" i="1" s="1"/>
  <c r="D49" i="1" s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 s="1"/>
  <c r="D74" i="1"/>
  <c r="D75" i="1"/>
  <c r="D3" i="1"/>
  <c r="D2" i="1"/>
  <c r="K4" i="1"/>
  <c r="K5" i="1"/>
  <c r="K6" i="1" s="1"/>
  <c r="K7" i="1" s="1"/>
  <c r="K8" i="1" s="1"/>
  <c r="K9" i="1" s="1"/>
  <c r="K10" i="1" s="1"/>
  <c r="K11" i="1"/>
  <c r="K12" i="1"/>
  <c r="K13" i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/>
  <c r="K26" i="1" s="1"/>
  <c r="K27" i="1" s="1"/>
  <c r="K28" i="1"/>
  <c r="K29" i="1"/>
  <c r="K30" i="1" s="1"/>
  <c r="K31" i="1" s="1"/>
  <c r="K32" i="1"/>
  <c r="K33" i="1" s="1"/>
  <c r="K34" i="1" s="1"/>
  <c r="K35" i="1" s="1"/>
  <c r="K36" i="1" s="1"/>
  <c r="K37" i="1" s="1"/>
  <c r="K38" i="1" s="1"/>
  <c r="K39" i="1" s="1"/>
  <c r="K40" i="1"/>
  <c r="K41" i="1"/>
  <c r="K42" i="1"/>
  <c r="K43" i="1"/>
  <c r="K44" i="1"/>
  <c r="K45" i="1"/>
  <c r="K46" i="1" s="1"/>
  <c r="K47" i="1" s="1"/>
  <c r="K48" i="1" s="1"/>
  <c r="K49" i="1" s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 s="1"/>
  <c r="K74" i="1"/>
  <c r="K75" i="1"/>
  <c r="K76" i="1"/>
  <c r="K3" i="1"/>
  <c r="K2" i="1"/>
  <c r="E11" i="2" l="1"/>
  <c r="E10" i="2" l="1"/>
  <c r="P58" i="2" l="1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O9" i="2"/>
  <c r="O10" i="2" s="1"/>
  <c r="O11" i="2" l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P12" i="2"/>
  <c r="Q12" i="2" s="1"/>
  <c r="P9" i="2"/>
  <c r="Q9" i="2" s="1"/>
  <c r="P10" i="2"/>
  <c r="P11" i="2" l="1"/>
  <c r="Q11" i="2" s="1"/>
  <c r="R11" i="2" s="1"/>
  <c r="Q10" i="2"/>
  <c r="E58" i="2" l="1"/>
  <c r="R58" i="2" s="1"/>
  <c r="E57" i="2"/>
  <c r="R57" i="2" s="1"/>
  <c r="E56" i="2"/>
  <c r="R56" i="2" s="1"/>
  <c r="E55" i="2"/>
  <c r="R55" i="2" s="1"/>
  <c r="E54" i="2"/>
  <c r="R54" i="2" s="1"/>
  <c r="E53" i="2"/>
  <c r="R53" i="2" s="1"/>
  <c r="E52" i="2"/>
  <c r="R52" i="2" s="1"/>
  <c r="E51" i="2"/>
  <c r="R51" i="2" s="1"/>
  <c r="E50" i="2"/>
  <c r="R50" i="2" s="1"/>
  <c r="E49" i="2"/>
  <c r="R49" i="2" s="1"/>
  <c r="E48" i="2"/>
  <c r="R48" i="2" s="1"/>
  <c r="E47" i="2"/>
  <c r="R47" i="2" s="1"/>
  <c r="E46" i="2"/>
  <c r="R46" i="2" s="1"/>
  <c r="E45" i="2"/>
  <c r="R45" i="2" s="1"/>
  <c r="E44" i="2"/>
  <c r="R44" i="2" s="1"/>
  <c r="E43" i="2"/>
  <c r="R43" i="2" s="1"/>
  <c r="E42" i="2"/>
  <c r="R42" i="2" s="1"/>
  <c r="E41" i="2"/>
  <c r="R41" i="2" s="1"/>
  <c r="E40" i="2"/>
  <c r="R40" i="2" s="1"/>
  <c r="E39" i="2"/>
  <c r="R39" i="2" s="1"/>
  <c r="E38" i="2"/>
  <c r="R38" i="2" s="1"/>
  <c r="E37" i="2"/>
  <c r="R37" i="2" s="1"/>
  <c r="E36" i="2"/>
  <c r="R36" i="2" s="1"/>
  <c r="E35" i="2"/>
  <c r="R35" i="2" s="1"/>
  <c r="E34" i="2"/>
  <c r="R34" i="2" s="1"/>
  <c r="E33" i="2"/>
  <c r="R33" i="2" s="1"/>
  <c r="E32" i="2"/>
  <c r="R32" i="2" s="1"/>
  <c r="E31" i="2"/>
  <c r="R31" i="2" s="1"/>
  <c r="E30" i="2"/>
  <c r="R30" i="2" s="1"/>
  <c r="E29" i="2"/>
  <c r="R29" i="2" s="1"/>
  <c r="E28" i="2"/>
  <c r="R28" i="2" s="1"/>
  <c r="E27" i="2"/>
  <c r="R27" i="2" s="1"/>
  <c r="E26" i="2"/>
  <c r="R26" i="2" s="1"/>
  <c r="E25" i="2"/>
  <c r="R25" i="2" s="1"/>
  <c r="E24" i="2"/>
  <c r="R24" i="2" s="1"/>
  <c r="E23" i="2"/>
  <c r="R23" i="2" s="1"/>
  <c r="E22" i="2"/>
  <c r="R22" i="2" s="1"/>
  <c r="E21" i="2"/>
  <c r="R21" i="2" s="1"/>
  <c r="E20" i="2"/>
  <c r="R20" i="2" s="1"/>
  <c r="E19" i="2"/>
  <c r="R19" i="2" s="1"/>
  <c r="E18" i="2"/>
  <c r="R18" i="2" s="1"/>
  <c r="E17" i="2"/>
  <c r="R17" i="2" s="1"/>
  <c r="E16" i="2"/>
  <c r="R16" i="2" s="1"/>
  <c r="E15" i="2"/>
  <c r="R15" i="2" s="1"/>
  <c r="E14" i="2"/>
  <c r="R14" i="2" s="1"/>
  <c r="E13" i="2"/>
  <c r="R13" i="2" s="1"/>
  <c r="E12" i="2"/>
  <c r="R12" i="2" s="1"/>
  <c r="R10" i="2" l="1"/>
  <c r="K58" i="2" l="1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E9" i="2"/>
  <c r="R9" i="2" s="1"/>
  <c r="AF11" i="2" l="1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10" i="2"/>
  <c r="G9" i="2"/>
  <c r="AF9" i="2"/>
  <c r="C74" i="1" l="1"/>
  <c r="C75" i="1" s="1"/>
  <c r="C69" i="1"/>
  <c r="C70" i="1"/>
  <c r="C71" i="1" s="1"/>
  <c r="C72" i="1"/>
  <c r="C73" i="1" s="1"/>
  <c r="C40" i="1"/>
  <c r="C66" i="1"/>
  <c r="C67" i="1" s="1"/>
  <c r="C68" i="1" s="1"/>
  <c r="C65" i="1"/>
  <c r="C62" i="1"/>
  <c r="C63" i="1" s="1"/>
  <c r="C64" i="1" s="1"/>
  <c r="C61" i="1"/>
  <c r="C59" i="1"/>
  <c r="C60" i="1" s="1"/>
  <c r="C58" i="1"/>
  <c r="C57" i="1"/>
  <c r="C56" i="1"/>
  <c r="C55" i="1"/>
  <c r="C54" i="1"/>
  <c r="C51" i="1"/>
  <c r="C52" i="1" s="1"/>
  <c r="C53" i="1" s="1"/>
  <c r="C50" i="1"/>
  <c r="C44" i="1"/>
  <c r="C45" i="1" s="1"/>
  <c r="C46" i="1" s="1"/>
  <c r="C47" i="1" s="1"/>
  <c r="C48" i="1" s="1"/>
  <c r="C49" i="1" s="1"/>
  <c r="C43" i="1"/>
  <c r="C42" i="1"/>
  <c r="C32" i="1"/>
  <c r="C33" i="1" s="1"/>
  <c r="C34" i="1" s="1"/>
  <c r="C35" i="1" s="1"/>
  <c r="C36" i="1" s="1"/>
  <c r="C37" i="1" s="1"/>
  <c r="C38" i="1" s="1"/>
  <c r="C39" i="1" s="1"/>
  <c r="C28" i="1"/>
  <c r="C29" i="1" s="1"/>
  <c r="C30" i="1" s="1"/>
  <c r="C31" i="1" s="1"/>
  <c r="C11" i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 SANTOS MOMPEAN</author>
  </authors>
  <commentList>
    <comment ref="N8" authorId="0" shapeId="0" xr:uid="{36FCA3E3-881B-4FB1-96E5-D2CE48CD2E96}">
      <text>
        <r>
          <rPr>
            <b/>
            <sz val="9"/>
            <color indexed="81"/>
            <rFont val="Tahoma"/>
            <family val="2"/>
          </rPr>
          <t>SARA SANTOS MOMPEAN:</t>
        </r>
        <r>
          <rPr>
            <sz val="9"/>
            <color indexed="81"/>
            <rFont val="Tahoma"/>
            <family val="2"/>
          </rPr>
          <t xml:space="preserve">
En caso que para el pago de este evento se haya utilizado un bono SMART DAYS generado en otro bookig file. 
</t>
        </r>
      </text>
    </comment>
  </commentList>
</comments>
</file>

<file path=xl/sharedStrings.xml><?xml version="1.0" encoding="utf-8"?>
<sst xmlns="http://schemas.openxmlformats.org/spreadsheetml/2006/main" count="935" uniqueCount="553">
  <si>
    <t>Anantara Villa Padierna</t>
  </si>
  <si>
    <t>NH Alcorcón</t>
  </si>
  <si>
    <t>NH Alicante</t>
  </si>
  <si>
    <t>NH Alonso Martinez</t>
  </si>
  <si>
    <t>NH Amistad Murcia</t>
  </si>
  <si>
    <t>NH Atocha</t>
  </si>
  <si>
    <t>NH Avenida Jerez</t>
  </si>
  <si>
    <t>NH Balago</t>
  </si>
  <si>
    <t>NH Balboa</t>
  </si>
  <si>
    <t>NH Barajas Airport</t>
  </si>
  <si>
    <t>NH Barcelona Stadium</t>
  </si>
  <si>
    <t>NH Califa</t>
  </si>
  <si>
    <t>NH Campo Cartagena</t>
  </si>
  <si>
    <t>NH Campo de Gibraltar</t>
  </si>
  <si>
    <t>NH Campus</t>
  </si>
  <si>
    <t>NH Campus BBVA La Moraleja</t>
  </si>
  <si>
    <t>NH Canciller Ayala Vitoria</t>
  </si>
  <si>
    <t>NH Cartagena</t>
  </si>
  <si>
    <t>NH Center</t>
  </si>
  <si>
    <t>NH Chamberi</t>
  </si>
  <si>
    <t>NH Ciudad de Almeria</t>
  </si>
  <si>
    <t>NH Ciudad de Cuenca</t>
  </si>
  <si>
    <t>NH Ciudad de la Imagen</t>
  </si>
  <si>
    <t>NH Ciudad de Santander</t>
  </si>
  <si>
    <t>NH Ciudad de Valencia</t>
  </si>
  <si>
    <t>NH Ciudad de Valladolid</t>
  </si>
  <si>
    <t>NH Ciudad de Zaragoza</t>
  </si>
  <si>
    <t>NH Ciudad Real</t>
  </si>
  <si>
    <t>NH Ciutat de Reus</t>
  </si>
  <si>
    <t>NH Ciutat de Vic</t>
  </si>
  <si>
    <t>NH Collection A Coruña Finisterre</t>
  </si>
  <si>
    <t>NH Collection Abascal</t>
  </si>
  <si>
    <t>NH Collection Amistad Córdoba</t>
  </si>
  <si>
    <t>NH Collection Aránzazu</t>
  </si>
  <si>
    <t>NH Collection Colon</t>
  </si>
  <si>
    <t>NH Collection Constanza</t>
  </si>
  <si>
    <t>NH Collection Eurobuilding</t>
  </si>
  <si>
    <t>NH Collection Gran Hotel</t>
  </si>
  <si>
    <t>NH Collection Gran Hotel Calderón</t>
  </si>
  <si>
    <t>NH Collection Gran Via</t>
  </si>
  <si>
    <t>NH Collection Madrid Suecia</t>
  </si>
  <si>
    <t>NH Collection Palacio de Aranjuez</t>
  </si>
  <si>
    <t>NH Collection Palacio de Avilés</t>
  </si>
  <si>
    <t>NH Collection Palacio de Burgos</t>
  </si>
  <si>
    <t>NH Collection Palacio de Castellanos</t>
  </si>
  <si>
    <t>NH Collection Palacio de Oquendo</t>
  </si>
  <si>
    <t>NH Collection Palacio de Tepa</t>
  </si>
  <si>
    <t>NH Collection Paseo del Prado</t>
  </si>
  <si>
    <t>NH Collection Plaza Mayor</t>
  </si>
  <si>
    <t>NH Collection Podium</t>
  </si>
  <si>
    <t>NH Collection Santiago</t>
  </si>
  <si>
    <t>NH Collection Sevilla</t>
  </si>
  <si>
    <t>NH Collection Valencia Colón</t>
  </si>
  <si>
    <t>NH Collection Victoria</t>
  </si>
  <si>
    <t>NH Collection Vigo</t>
  </si>
  <si>
    <t>NH Collection Villa de Bilbao</t>
  </si>
  <si>
    <t>NH Cornellá</t>
  </si>
  <si>
    <t>NH Deusto</t>
  </si>
  <si>
    <t>NH Diagonal Center</t>
  </si>
  <si>
    <t>NH Eixample</t>
  </si>
  <si>
    <t>NH Entenza</t>
  </si>
  <si>
    <t>NH Gijon</t>
  </si>
  <si>
    <t>NH Gran H. Casino Extremadura</t>
  </si>
  <si>
    <t>NH Herencia Rioja</t>
  </si>
  <si>
    <t>NH Imperial Playa</t>
  </si>
  <si>
    <t>NH Iruña Park</t>
  </si>
  <si>
    <t>NH La Avanzada</t>
  </si>
  <si>
    <t>NH Lagasca</t>
  </si>
  <si>
    <t>NH Las Artes</t>
  </si>
  <si>
    <t>NH Las Ciencias</t>
  </si>
  <si>
    <t>NH Las Tablas</t>
  </si>
  <si>
    <t>NH Leganés</t>
  </si>
  <si>
    <t>NH Les Corts</t>
  </si>
  <si>
    <t>NH Logroño</t>
  </si>
  <si>
    <t>NH Luz Huelva</t>
  </si>
  <si>
    <t>NH Madrid Sur</t>
  </si>
  <si>
    <t>NH Málaga</t>
  </si>
  <si>
    <t>NH Marbella</t>
  </si>
  <si>
    <t>NH Mindoro</t>
  </si>
  <si>
    <t>NH Nacional</t>
  </si>
  <si>
    <t>NH Ourense</t>
  </si>
  <si>
    <t>NH Palacio del Duero</t>
  </si>
  <si>
    <t>NH Parla</t>
  </si>
  <si>
    <t>NH Paseo de la Habana</t>
  </si>
  <si>
    <t>NH Pirineos</t>
  </si>
  <si>
    <t>NH Playa Las Canteras</t>
  </si>
  <si>
    <t>NH Plaza de Armas</t>
  </si>
  <si>
    <t>NH Porta Barcelona</t>
  </si>
  <si>
    <t>NH Principado</t>
  </si>
  <si>
    <t>NH Príncipe de Vergara</t>
  </si>
  <si>
    <t>NH Puerta de la Catedral</t>
  </si>
  <si>
    <t>NH Ribera del Manzanares</t>
  </si>
  <si>
    <t>NH San Pedro</t>
  </si>
  <si>
    <t>NH San Sebastián de los Reyes</t>
  </si>
  <si>
    <t>NH Sant Boi</t>
  </si>
  <si>
    <t>NH Sants Barcelona</t>
  </si>
  <si>
    <t>NH Sport</t>
  </si>
  <si>
    <t>NH Tenerife</t>
  </si>
  <si>
    <t>NH Turcosa</t>
  </si>
  <si>
    <t>NH Ventas</t>
  </si>
  <si>
    <t>NH Viapol</t>
  </si>
  <si>
    <t>NH Victoria Palace</t>
  </si>
  <si>
    <t>NH Villa de Coslada</t>
  </si>
  <si>
    <t>NH Zurbano</t>
  </si>
  <si>
    <t>Hotel</t>
  </si>
  <si>
    <t>Party ID</t>
  </si>
  <si>
    <t>Party Name</t>
  </si>
  <si>
    <t>Branch ID</t>
  </si>
  <si>
    <t>Branch Name</t>
  </si>
  <si>
    <t>MB</t>
  </si>
  <si>
    <t>Nombre evento</t>
  </si>
  <si>
    <t>Comercial</t>
  </si>
  <si>
    <t>Concepto</t>
  </si>
  <si>
    <t>Numero</t>
  </si>
  <si>
    <t>Party</t>
  </si>
  <si>
    <t>Branch</t>
  </si>
  <si>
    <t xml:space="preserve">BRANCH NAME </t>
  </si>
  <si>
    <t>Cuenta</t>
  </si>
  <si>
    <t>0001287130</t>
  </si>
  <si>
    <t>AMEX</t>
  </si>
  <si>
    <t>0001287411</t>
  </si>
  <si>
    <t>0001285077</t>
  </si>
  <si>
    <t>GLOBAL BUSINESS TRAVEL SPAIN SL V(5326-M-GRUPOS, CONGRESOS, CONVENCIONES, INCENTIVOS MADRID)</t>
  </si>
  <si>
    <t>1008558699</t>
  </si>
  <si>
    <t>0001055618</t>
  </si>
  <si>
    <t>CWT (7085 - B - CENTRAL GRUPOS)</t>
  </si>
  <si>
    <t>CWT</t>
  </si>
  <si>
    <t>0001055767</t>
  </si>
  <si>
    <t>CWT (7161 - M - CENTRAL GRUPOS)</t>
  </si>
  <si>
    <t>0001055664</t>
  </si>
  <si>
    <t>CWT (7166 BI – MICE &amp; EVENTS). </t>
  </si>
  <si>
    <t>0001055718</t>
  </si>
  <si>
    <t>CWT (7182- MEETINGS &amp; EVENTS-BARCELONA)</t>
  </si>
  <si>
    <t>0004435221</t>
  </si>
  <si>
    <t>CWT (7165-MEETING &amp; EVENTS)</t>
  </si>
  <si>
    <t>0001055643</t>
  </si>
  <si>
    <t xml:space="preserve">CWT (7842 - JEREZ DE LA FRONTERA - CA </t>
  </si>
  <si>
    <t>0000155355</t>
  </si>
  <si>
    <t>CORTE INGLES V (26 - B - CCI)</t>
  </si>
  <si>
    <t>VECISA</t>
  </si>
  <si>
    <t>0000156121</t>
  </si>
  <si>
    <t>CORTE INGLES V (53-Z-GRUPOS)</t>
  </si>
  <si>
    <t>0000349663</t>
  </si>
  <si>
    <t>CORTE INGLES V (21 -ALBERTO BOSH)</t>
  </si>
  <si>
    <t>0000155619</t>
  </si>
  <si>
    <t>CORTE INGLES V (96 - SE - TENIENTE BORGES 5 - C.C.I)</t>
  </si>
  <si>
    <t>0004126456</t>
  </si>
  <si>
    <t xml:space="preserve">CORTE INGLES V (1167 - CCI - CENTRAL COMERCIAL JAÉN </t>
  </si>
  <si>
    <t>0000155855</t>
  </si>
  <si>
    <t>CORTE INGLES V (838 - SE - IMP CAR RESIDENCIA DEPORTISTAS LA CARTUJA)</t>
  </si>
  <si>
    <t>0000608960</t>
  </si>
  <si>
    <t>CORTE INGLES V (681 - SE - IMP FIBES)</t>
  </si>
  <si>
    <t>0000833084</t>
  </si>
  <si>
    <t>CORTE INGLES V (120 - CO - CONDE ROBLEDO 4 - C.C.I)</t>
  </si>
  <si>
    <t>0000833107</t>
  </si>
  <si>
    <t>CORTE INGLES V (591 - GR - SAN ANTON 67 - C.C.I.)</t>
  </si>
  <si>
    <t>0001186877</t>
  </si>
  <si>
    <t>CORTE INGLES V ( 662 - CA - CAYETANO DEL TORO)</t>
  </si>
  <si>
    <t>0000349602</t>
  </si>
  <si>
    <t>CORTE INGLES V ( 835 - MA -MARTINEZ  12 )</t>
  </si>
  <si>
    <t>0000833126</t>
  </si>
  <si>
    <t>CORTE INGLES V (655 - H - PZA EL TITAN 5 - C.C.I.)</t>
  </si>
  <si>
    <t>0000155999</t>
  </si>
  <si>
    <t>CORTE INGLES V (64 - V - GRAN VIA FERNANDO EL CATOLICO 3 - C.C.I)</t>
  </si>
  <si>
    <t>0001969449</t>
  </si>
  <si>
    <t>CORTE INGLES V (1142-BI- CENTRAL COMERCIAL GRUPOS NORTE-LERSUNDI) * OJO A ESTE PID SE DEBEN IMPUTAR LAS OFICINAS DE BILBAO, SAN SEBASTIAN Y PAMPLONA QUE TAMBIÉN ENTRAN EN EL PROGRAMA SD</t>
  </si>
  <si>
    <t>0000051316</t>
  </si>
  <si>
    <t>GRUPO PACIFICO B (MARIA CUBI)</t>
  </si>
  <si>
    <t>GRUPO_PACIFICO</t>
  </si>
  <si>
    <t>0000051320</t>
  </si>
  <si>
    <t>GRUPO PACIFICO V M (GRUPOS MAD)</t>
  </si>
  <si>
    <t>0001596113</t>
  </si>
  <si>
    <t>GRUPO PACIFICO SE (BENITO MAS Y PRAT)</t>
  </si>
  <si>
    <t>0000097456</t>
  </si>
  <si>
    <t>ATLANTA AGENCIA DE VIAJES SA</t>
  </si>
  <si>
    <t>ATLANTA</t>
  </si>
  <si>
    <t>0000625572</t>
  </si>
  <si>
    <t>ATLANTA CONGRESS BCN (CALVET)</t>
  </si>
  <si>
    <t>0000973523</t>
  </si>
  <si>
    <t>ATLANTA V M (GRUPOS)</t>
  </si>
  <si>
    <t>0000097457</t>
  </si>
  <si>
    <t>ATLANTA V - SE (LUIS MONTOTO)</t>
  </si>
  <si>
    <t>0004651523</t>
  </si>
  <si>
    <t>GLOBALIA CORPORATE TRAVEL (U56 - M - EVENTOS)</t>
  </si>
  <si>
    <t>GLOBALIA</t>
  </si>
  <si>
    <t>0004651529</t>
  </si>
  <si>
    <t>GLOBALIA CORPORATE TRAVEL (U42 - BIO - EVENTOS)</t>
  </si>
  <si>
    <t>0004651525</t>
  </si>
  <si>
    <t xml:space="preserve"> GLOBALIA CORPORATE TRAVEL (U36 - B- EVENTOS)</t>
  </si>
  <si>
    <t>0004651530</t>
  </si>
  <si>
    <t>GLOBALIA CORPORATE TRAVEL (U41 - SVQ - EVENTOS)</t>
  </si>
  <si>
    <t>0004651541</t>
  </si>
  <si>
    <t>GLOBALIA CORPORATE TRAVEL (U40 - SVQ - EVENTOS)</t>
  </si>
  <si>
    <t>0004651528</t>
  </si>
  <si>
    <t>GLOBALIA CORPORATE TRAVEL (U38 - V - EVENTOS</t>
  </si>
  <si>
    <t>0004651527</t>
  </si>
  <si>
    <t>GLOBALIA CORPORATE TRAVEL (U34 - C - EVENTOS)</t>
  </si>
  <si>
    <t>0000959933</t>
  </si>
  <si>
    <t>MT GLOBAL</t>
  </si>
  <si>
    <t>MT_GLOBAL</t>
  </si>
  <si>
    <t>AUREA_EVENTOS</t>
  </si>
  <si>
    <t>0000969812</t>
  </si>
  <si>
    <t>TRAVEL AIR EVENTS SS (831 - PORTUETXE)</t>
  </si>
  <si>
    <t>TRAVELAIR_EVENTS</t>
  </si>
  <si>
    <t>0001938737</t>
  </si>
  <si>
    <t xml:space="preserve">   BARCELÓ TURISMO Y CONGRESOS</t>
  </si>
  <si>
    <t>BARCELÓ_CONGRESOS</t>
  </si>
  <si>
    <t>0001957200</t>
  </si>
  <si>
    <t>BCD M&amp;I ( 1553 - GRUPOS BCN)</t>
  </si>
  <si>
    <t>VIAJES_BARCELÓ</t>
  </si>
  <si>
    <t>0001957240</t>
  </si>
  <si>
    <t>BCD M&amp;I V ( 1544 - EVENTOS VALENCIA)</t>
  </si>
  <si>
    <t>0001957250</t>
  </si>
  <si>
    <t>BCD M&amp;I V ( 1534 - BILBAO EVENTOS)</t>
  </si>
  <si>
    <t>0001957223</t>
  </si>
  <si>
    <t>1957223 BCD M&amp;I V ( 1590-EVENTOS FARMA MAD)</t>
  </si>
  <si>
    <t>0001957216</t>
  </si>
  <si>
    <t>BCD M&amp;I V ( 1552- INCENTIVOS MAD)</t>
  </si>
  <si>
    <t>0001936432</t>
  </si>
  <si>
    <t>BCD TRAVEL BARCELÓ V (1521 OUTPLANT NESTLE)</t>
  </si>
  <si>
    <t>0001357631</t>
  </si>
  <si>
    <t>TERRA CONSULTORÍA DE INCENTIVOS (TERRA VIAJES)</t>
  </si>
  <si>
    <t>TERRA_CONSULTORÍA_DE_INCENTIVOS</t>
  </si>
  <si>
    <t>0001838830</t>
  </si>
  <si>
    <t xml:space="preserve">   IAG7 VIAJES  M ( 3320 . Pº HABANA)</t>
  </si>
  <si>
    <t>IAG7_VIAJES</t>
  </si>
  <si>
    <t>0001838824</t>
  </si>
  <si>
    <t xml:space="preserve">   IAG7 VIAJES  M ( 3767 - INFANTA MERCEDES)</t>
  </si>
  <si>
    <t>0001063864</t>
  </si>
  <si>
    <t>0000929117</t>
  </si>
  <si>
    <t>MEETING PHARMA</t>
  </si>
  <si>
    <t>EXCELLENT_TRAVEL_BARCELONA</t>
  </si>
  <si>
    <t>1100002716</t>
  </si>
  <si>
    <t>0004045826</t>
  </si>
  <si>
    <t xml:space="preserve">   EXPERIENCIAS MPA</t>
  </si>
  <si>
    <t>EXPERIENCIAS_MPA</t>
  </si>
  <si>
    <t>1008751050</t>
  </si>
  <si>
    <t>0001065925</t>
  </si>
  <si>
    <t xml:space="preserve">  ADVANCE VIAJES CORPORATIVOS SL</t>
  </si>
  <si>
    <t>ADVANCE_VIAJES_CORPORATIVOS</t>
  </si>
  <si>
    <t>1014287336</t>
  </si>
  <si>
    <t>0004056450</t>
  </si>
  <si>
    <t xml:space="preserve">  ABSOLUTE EVENTS S.L.</t>
  </si>
  <si>
    <t>ABSOLUTE_EVENTS</t>
  </si>
  <si>
    <t>1000024219</t>
  </si>
  <si>
    <t>0001682608</t>
  </si>
  <si>
    <t xml:space="preserve">  VIAJES BILBAO EXPRESS - DEPARTAMENTO DE GRUPOS</t>
  </si>
  <si>
    <t>VIAJES_BILBAO_EXPRESS</t>
  </si>
  <si>
    <t>0000207941</t>
  </si>
  <si>
    <t xml:space="preserve">  INTERNATIONAL MEETINGS SL</t>
  </si>
  <si>
    <t>INTERNATIONAL_MEETINGS</t>
  </si>
  <si>
    <t>0000757817</t>
  </si>
  <si>
    <t xml:space="preserve">  INTERNATIONAL MEETINGS M</t>
  </si>
  <si>
    <t>0001573674</t>
  </si>
  <si>
    <t xml:space="preserve">  TRANSGLOBAL V</t>
  </si>
  <si>
    <t>VIAJES_TRANSGLOBAL</t>
  </si>
  <si>
    <t>1018974987</t>
  </si>
  <si>
    <t>0001923554</t>
  </si>
  <si>
    <t xml:space="preserve">  NAUTALIA V ( 0810 EVENTOS MADRID - MAHONIA)</t>
  </si>
  <si>
    <t xml:space="preserve">NAUTALIA </t>
  </si>
  <si>
    <t>0001686773</t>
  </si>
  <si>
    <t xml:space="preserve">  NAUTALIA V OF606 (MAHONIA-GRUPOS)</t>
  </si>
  <si>
    <t>1004849319</t>
  </si>
  <si>
    <t>0000792925</t>
  </si>
  <si>
    <t>VIAJES SAKKARA (CONVENCIONES E INCENTIVOS SA)</t>
  </si>
  <si>
    <t>VIAJES_SAKKARA</t>
  </si>
  <si>
    <t>1000027713</t>
  </si>
  <si>
    <t>0000055604</t>
  </si>
  <si>
    <t>EVENTISIMO SLU</t>
  </si>
  <si>
    <t>EVENTISIMO</t>
  </si>
  <si>
    <t>0001437700</t>
  </si>
  <si>
    <t xml:space="preserve">EVENTISIMO SLU (M) </t>
  </si>
  <si>
    <t>0002070030</t>
  </si>
  <si>
    <t>EVENTISIMO SLU B (MORA)</t>
  </si>
  <si>
    <t>1200450809</t>
  </si>
  <si>
    <t>0004501909</t>
  </si>
  <si>
    <t xml:space="preserve">
EVENTISIMO PORTUGAL LDA  
  </t>
  </si>
  <si>
    <t>0001772049</t>
  </si>
  <si>
    <t>PACIFIC WORLD</t>
  </si>
  <si>
    <t>MEETINGS_AND_EVENTS_SPAIN</t>
  </si>
  <si>
    <t>0001998394</t>
  </si>
  <si>
    <t>1000094819</t>
  </si>
  <si>
    <t>0001792333</t>
  </si>
  <si>
    <t xml:space="preserve">BMC TRAVEL </t>
  </si>
  <si>
    <t>BMC_TRAVEL</t>
  </si>
  <si>
    <t>0001792337</t>
  </si>
  <si>
    <t>0000817095</t>
  </si>
  <si>
    <t>MCI EVENT SERVICES B ( BCN )</t>
  </si>
  <si>
    <t>MCI</t>
  </si>
  <si>
    <t>0000848075</t>
  </si>
  <si>
    <t xml:space="preserve">MCI SPAIN &amp; PORTUGAL </t>
  </si>
  <si>
    <t>HOTELES</t>
  </si>
  <si>
    <t>EVENTISIMO PORTUGAL</t>
  </si>
  <si>
    <t>EVENTISIMO_PORTUGAL</t>
  </si>
  <si>
    <t>GRUPO PACIFICO</t>
  </si>
  <si>
    <t>AUREA EVENTOS</t>
  </si>
  <si>
    <t>BARCELÓ CONGRESOS</t>
  </si>
  <si>
    <t>VIAJES BARCELÓ</t>
  </si>
  <si>
    <t>TERRA CONSULTORÍA DE INCENTIVOS</t>
  </si>
  <si>
    <t>IAG7 VIAJES</t>
  </si>
  <si>
    <t>EXCELLENT TRAVEL BARCELONA</t>
  </si>
  <si>
    <t>EXPERIENCIAS MPA</t>
  </si>
  <si>
    <t>ADVANCE VIAJES CORPORATIVOS</t>
  </si>
  <si>
    <t>ABSOLUTE EVENTS</t>
  </si>
  <si>
    <t>VIAJES BILBAO EXPRESS</t>
  </si>
  <si>
    <t>INTERNATIONAL MEETINGS</t>
  </si>
  <si>
    <t>VIAJES TRANSGLOBAL</t>
  </si>
  <si>
    <t>VIAJES SAKKARA</t>
  </si>
  <si>
    <t>MEETINGS AND EVENTS SPAIN</t>
  </si>
  <si>
    <t>BMC TRAVEL</t>
  </si>
  <si>
    <t>CONCEPTO</t>
  </si>
  <si>
    <t>SALAS</t>
  </si>
  <si>
    <t>F&amp;B</t>
  </si>
  <si>
    <t>ALOJAMIENTO</t>
  </si>
  <si>
    <t>Nº Factura</t>
  </si>
  <si>
    <t>ROCIO BERRAQUERO</t>
  </si>
  <si>
    <t>ANABEL PORTERO</t>
  </si>
  <si>
    <t>LUIS CORTES</t>
  </si>
  <si>
    <t>ZURIÑE RICO</t>
  </si>
  <si>
    <t>MARIA LUISA PEREZ TUDELA</t>
  </si>
  <si>
    <t>SEBASTIAN MONTIEL</t>
  </si>
  <si>
    <t>CARMEN ROMÁN</t>
  </si>
  <si>
    <t>ESTHER NOVAS GALAN</t>
  </si>
  <si>
    <t>YOLANDA FERNÁNDEZ</t>
  </si>
  <si>
    <t>SERGI ANTER</t>
  </si>
  <si>
    <t>MARTA APARICIO</t>
  </si>
  <si>
    <t>EVA SURROCA</t>
  </si>
  <si>
    <t>MONICA JUSTO</t>
  </si>
  <si>
    <t>COMERCIAL</t>
  </si>
  <si>
    <t>¿Generará Bono Smart?</t>
  </si>
  <si>
    <t>*El total del F&amp;B de un evento no puede superar el 50% del revenue total de dicho evento</t>
  </si>
  <si>
    <t>*RECOMENDACIÓN: Exportar facturas en formato DAILY</t>
  </si>
  <si>
    <t>*Eventos Leisure, Deportivos, Congresos, Trainings y Planas no generan SMART DAYS</t>
  </si>
  <si>
    <t>EJEMPLO</t>
  </si>
  <si>
    <t>MB123456789</t>
  </si>
  <si>
    <t>FECHA "X"</t>
  </si>
  <si>
    <t>*El importe mínimo total del MB debe superar 2.000€</t>
  </si>
  <si>
    <t>*LA PRIMERA LINEA ES UN EJEMPLO (NH COLLECTION EUROBUILDING) DE COMO DEBE SER RELLENADO EL DOCUMENTO</t>
  </si>
  <si>
    <t>Importe Total sin IVA/Tasas/Comisión Excl</t>
  </si>
  <si>
    <t>importe final</t>
  </si>
  <si>
    <t>Importe exacto</t>
  </si>
  <si>
    <t>Fecha Check in Evento</t>
  </si>
  <si>
    <t>Cálculo para CREAR Nuevo Bono</t>
  </si>
  <si>
    <t>Importe Total de Bonos Smart UTILIZADOS</t>
  </si>
  <si>
    <t xml:space="preserve">GLOBAL BUSINESS TRAVEL SPAIN SL V ( 5333-OF.CONGRESOS BARCELONA) * OJO SI INDICA EN ESTA DIRECCION ALGO DE DMC NO SE TRATA COMO SMART </t>
  </si>
  <si>
    <t>CL</t>
  </si>
  <si>
    <t>LLULL</t>
  </si>
  <si>
    <t>321</t>
  </si>
  <si>
    <t>7ª PLANTA</t>
  </si>
  <si>
    <t>BARCELONA</t>
  </si>
  <si>
    <t>08019</t>
  </si>
  <si>
    <t>Spain</t>
  </si>
  <si>
    <t xml:space="preserve">GLOBAL BUSINESS TRAVEL SPAIN SL V ( 5305-B-GRUPOS BARCELONA) * OJO SI INDICA EN ESTA DIRECCION ALGO DE DMC NO SE TRATA COMO SMART </t>
  </si>
  <si>
    <t>LLULL 321-329</t>
  </si>
  <si>
    <t>08018</t>
  </si>
  <si>
    <t xml:space="preserve">ALBASANZ </t>
  </si>
  <si>
    <t>PLANTA 2 // EDIFICIO VERONA</t>
  </si>
  <si>
    <t>MADRID</t>
  </si>
  <si>
    <t>AV</t>
  </si>
  <si>
    <t>ALBERT BASTARDAS</t>
  </si>
  <si>
    <t>PLANTA 2</t>
  </si>
  <si>
    <t>PZ</t>
  </si>
  <si>
    <t>5</t>
  </si>
  <si>
    <t>BILBAO</t>
  </si>
  <si>
    <t>48011</t>
  </si>
  <si>
    <t>08028</t>
  </si>
  <si>
    <t>PLANTA 3</t>
  </si>
  <si>
    <t>CÓRDOBA</t>
  </si>
  <si>
    <t>JEREZ</t>
  </si>
  <si>
    <t>11104</t>
  </si>
  <si>
    <t xml:space="preserve">BOLIVIA </t>
  </si>
  <si>
    <t>234-236</t>
  </si>
  <si>
    <t>1ª PLANTA</t>
  </si>
  <si>
    <t>CESAR AUGUSTO</t>
  </si>
  <si>
    <t>ZARAGOZA</t>
  </si>
  <si>
    <t>50004</t>
  </si>
  <si>
    <t>ALBERTO BOSH</t>
  </si>
  <si>
    <t>BAJO</t>
  </si>
  <si>
    <t>TENIENTE BORGES</t>
  </si>
  <si>
    <t>SEVILLA</t>
  </si>
  <si>
    <t>41002</t>
  </si>
  <si>
    <t xml:space="preserve">NAVAS DE TOLOSA </t>
  </si>
  <si>
    <t>11 BAJO</t>
  </si>
  <si>
    <t>JAEN</t>
  </si>
  <si>
    <t>GL</t>
  </si>
  <si>
    <t>DE BEATRIZ MACHON</t>
  </si>
  <si>
    <t>S/N</t>
  </si>
  <si>
    <t>RESIDENCIA DEPORTISTA CARTUJA</t>
  </si>
  <si>
    <t>ISLA DE LA CARTUJA</t>
  </si>
  <si>
    <t>41092</t>
  </si>
  <si>
    <t>ALCALDE LUIS URUÑUELA</t>
  </si>
  <si>
    <t>S / N</t>
  </si>
  <si>
    <t>PALACIO DE CONGRESOS</t>
  </si>
  <si>
    <t>41020</t>
  </si>
  <si>
    <t>CONDE ROBLEDO 4</t>
  </si>
  <si>
    <t>1º IZQ</t>
  </si>
  <si>
    <t>CORDOBA</t>
  </si>
  <si>
    <t>14008</t>
  </si>
  <si>
    <t>LUIS AMADOR</t>
  </si>
  <si>
    <t>CENTRO DE NEGOCIOS CAMARA DE COMERCIO DE GRANADA</t>
  </si>
  <si>
    <t>GRANADA</t>
  </si>
  <si>
    <t>CAYETANO DEL TORO esq CLARA CAMPOAMOR</t>
  </si>
  <si>
    <t>CADIZ</t>
  </si>
  <si>
    <t xml:space="preserve">Spain </t>
  </si>
  <si>
    <t xml:space="preserve">MARTINEZ </t>
  </si>
  <si>
    <t>LOCAL 1</t>
  </si>
  <si>
    <t>MALAGA</t>
  </si>
  <si>
    <t>EL TITAN</t>
  </si>
  <si>
    <t>HUELVA</t>
  </si>
  <si>
    <t>21003</t>
  </si>
  <si>
    <t>GRAN VIA FERNANDO EL CATOLICO</t>
  </si>
  <si>
    <t>3</t>
  </si>
  <si>
    <t>VALENCIA</t>
  </si>
  <si>
    <t>46008</t>
  </si>
  <si>
    <t>LERSUNDI</t>
  </si>
  <si>
    <t xml:space="preserve">BILBAO </t>
  </si>
  <si>
    <t>MARIA CUBI</t>
  </si>
  <si>
    <t>4</t>
  </si>
  <si>
    <t>08006</t>
  </si>
  <si>
    <t>PS</t>
  </si>
  <si>
    <t>DEL GENERAL MARTINEZ CAMPOS</t>
  </si>
  <si>
    <t>44</t>
  </si>
  <si>
    <t>1 AC</t>
  </si>
  <si>
    <t>28010</t>
  </si>
  <si>
    <t>BENITO MAS Y PRAT</t>
  </si>
  <si>
    <t>41005</t>
  </si>
  <si>
    <t xml:space="preserve">CALVET </t>
  </si>
  <si>
    <t>55</t>
  </si>
  <si>
    <t>ENTRESUELO, 2</t>
  </si>
  <si>
    <t>08021</t>
  </si>
  <si>
    <t>CALVET</t>
  </si>
  <si>
    <t>GÉNOVA</t>
  </si>
  <si>
    <t>1ª PLANTA IZQUIERDA</t>
  </si>
  <si>
    <t>LUIS MONTOTO</t>
  </si>
  <si>
    <t>107</t>
  </si>
  <si>
    <t>41007</t>
  </si>
  <si>
    <t xml:space="preserve">ENRIQUE GRANADOS </t>
  </si>
  <si>
    <t>EDIFICO A</t>
  </si>
  <si>
    <t>POZUELO DE ALARCON</t>
  </si>
  <si>
    <t>GRAN VIA</t>
  </si>
  <si>
    <t>76</t>
  </si>
  <si>
    <t>JOSEP TARRADELLAS</t>
  </si>
  <si>
    <t>19-21</t>
  </si>
  <si>
    <t>08029</t>
  </si>
  <si>
    <t>DOCTOR FLEMING betis</t>
  </si>
  <si>
    <t>LUIS MONTOTO, 107. PLANTA 5ª</t>
  </si>
  <si>
    <t>ECUADOR</t>
  </si>
  <si>
    <t>CARREIRA DO CONDE</t>
  </si>
  <si>
    <t>SANTIAGO DE COMPOSTELA</t>
  </si>
  <si>
    <t>DOCTOR FLEMING</t>
  </si>
  <si>
    <t>2º</t>
  </si>
  <si>
    <t>28036</t>
  </si>
  <si>
    <t>CM</t>
  </si>
  <si>
    <t>PORTUETXE</t>
  </si>
  <si>
    <t>47</t>
  </si>
  <si>
    <t>EDIF. ASKAIN 2º  OFIC. 24</t>
  </si>
  <si>
    <t>SAN SEBASTIAN</t>
  </si>
  <si>
    <t>20018</t>
  </si>
  <si>
    <t xml:space="preserve">EUROPA </t>
  </si>
  <si>
    <t>17-19</t>
  </si>
  <si>
    <t>PISO 1</t>
  </si>
  <si>
    <t xml:space="preserve">HOSPITALET LLOBREGAT </t>
  </si>
  <si>
    <t>17.-19</t>
  </si>
  <si>
    <t>PISO 2</t>
  </si>
  <si>
    <t xml:space="preserve">CL </t>
  </si>
  <si>
    <t>PROFESOR BELTRAN BAGUENA</t>
  </si>
  <si>
    <t>OFICINA 205</t>
  </si>
  <si>
    <t xml:space="preserve">VALENCIA </t>
  </si>
  <si>
    <t>AL</t>
  </si>
  <si>
    <t>MAZARREDO</t>
  </si>
  <si>
    <t>16 EXT</t>
  </si>
  <si>
    <t>DPTO 7-9</t>
  </si>
  <si>
    <t xml:space="preserve">POZUELO ALARCON </t>
  </si>
  <si>
    <t>PLAÇA D´EUROPA</t>
  </si>
  <si>
    <t>2ª PLANTA</t>
  </si>
  <si>
    <t>08908</t>
  </si>
  <si>
    <t>RIOS ROSAS</t>
  </si>
  <si>
    <t>Pº</t>
  </si>
  <si>
    <t>DE LA HABANA</t>
  </si>
  <si>
    <t>169B</t>
  </si>
  <si>
    <t>Infanta Mercedes</t>
  </si>
  <si>
    <t>3º</t>
  </si>
  <si>
    <t>28020</t>
  </si>
  <si>
    <t xml:space="preserve">   IAG7 VIAJES (M - CARDENAL - EVENTS AND CONGRESSES) )</t>
  </si>
  <si>
    <t xml:space="preserve">Santo Domingo </t>
  </si>
  <si>
    <t>-</t>
  </si>
  <si>
    <t>TEODORA LAMADRID</t>
  </si>
  <si>
    <t>ESC E ENTRESUELO</t>
  </si>
  <si>
    <t>08022</t>
  </si>
  <si>
    <t>DE LA VICTORIA</t>
  </si>
  <si>
    <t>1º PLANTA</t>
  </si>
  <si>
    <t>MONASTERIO DE SUSO Y YUSO</t>
  </si>
  <si>
    <t>OFICINA 4 14.2</t>
  </si>
  <si>
    <t>GABRIEL FERRATER</t>
  </si>
  <si>
    <t>08017</t>
  </si>
  <si>
    <t>MAXIMO AGUIRRE</t>
  </si>
  <si>
    <t>18 BIS 6º</t>
  </si>
  <si>
    <t>DPTO 7</t>
  </si>
  <si>
    <t>CAPITÁN ARENAS</t>
  </si>
  <si>
    <t xml:space="preserve">  5 BAJOS</t>
  </si>
  <si>
    <t>08034</t>
  </si>
  <si>
    <t xml:space="preserve">CLARA DEL REY </t>
  </si>
  <si>
    <t xml:space="preserve">  5º IZQUIERDA</t>
  </si>
  <si>
    <t>ROGER DE LLURIA</t>
  </si>
  <si>
    <t>08037</t>
  </si>
  <si>
    <t xml:space="preserve">Mahonia </t>
  </si>
  <si>
    <t>Madrid</t>
  </si>
  <si>
    <t>FINISTERRE</t>
  </si>
  <si>
    <t>28029</t>
  </si>
  <si>
    <t xml:space="preserve">   BALANCE</t>
  </si>
  <si>
    <t>MAIRENA DEL ALJARAFE</t>
  </si>
  <si>
    <t xml:space="preserve">  GARIBAY</t>
  </si>
  <si>
    <t xml:space="preserve">  CASP</t>
  </si>
  <si>
    <t>RUA</t>
  </si>
  <si>
    <t xml:space="preserve">  JOAQUIM ANTONIO DE AGUIAR</t>
  </si>
  <si>
    <t>2ºESQ</t>
  </si>
  <si>
    <t>LISBOA</t>
  </si>
  <si>
    <t>1070-150</t>
  </si>
  <si>
    <t>PORTUGAL</t>
  </si>
  <si>
    <t xml:space="preserve">1021313080 </t>
  </si>
  <si>
    <t>MOLL DE BARCELONA</t>
  </si>
  <si>
    <t>08039</t>
  </si>
  <si>
    <t xml:space="preserve">ECHEGARAY </t>
  </si>
  <si>
    <t xml:space="preserve">DE GRACIA </t>
  </si>
  <si>
    <t xml:space="preserve">BARCELONA </t>
  </si>
  <si>
    <t>08007</t>
  </si>
  <si>
    <t>NUÑEZ DE BALBOA</t>
  </si>
  <si>
    <t>TUSET</t>
  </si>
  <si>
    <t>SANTA ENGRACIA</t>
  </si>
  <si>
    <t>0004621371</t>
  </si>
  <si>
    <t>GLOBALIA CORPORATE TRAVEL  (U32 VALENCIA CONGRESOS))</t>
  </si>
  <si>
    <t>0004228353</t>
  </si>
  <si>
    <t>MT GLOBAL ( CUANDO NO SEAN GRUPOS DE DMC)</t>
  </si>
  <si>
    <t>0004678373</t>
  </si>
  <si>
    <t xml:space="preserve">  NAUTALIA V OF868 ( B-C Paris 146)</t>
  </si>
  <si>
    <t>0000097475</t>
  </si>
  <si>
    <t>GRIFOLS VIAJES</t>
  </si>
  <si>
    <t>GRIFOLS_VIAJES</t>
  </si>
  <si>
    <t>JULIAN CAMARILLO</t>
  </si>
  <si>
    <t>3A</t>
  </si>
  <si>
    <t>PORTA FERRISA</t>
  </si>
  <si>
    <t>Via de los Poblados</t>
  </si>
  <si>
    <t>Edif Milenuim 3</t>
  </si>
  <si>
    <t>Vía de los Poblados</t>
  </si>
  <si>
    <t xml:space="preserve">    PARIS</t>
  </si>
  <si>
    <t xml:space="preserve">Avda Generalitat </t>
  </si>
  <si>
    <t>152-158</t>
  </si>
  <si>
    <t>SANT CUGAT DEL VALLES</t>
  </si>
  <si>
    <t>08174</t>
  </si>
  <si>
    <t>MARTA MARTÍNEZ ESTEVE</t>
  </si>
  <si>
    <t>JAVIER JIMÉNEZ</t>
  </si>
  <si>
    <t>JUAN MORENO</t>
  </si>
  <si>
    <t>MÓNICA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</si>
</sst>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</font>
    <font>
      <sz val="10"/>
      <color rgb="FF1F497D"/>
      <name val="Calibri"/>
      <family val="2"/>
    </font>
    <font>
      <sz val="10"/>
      <color rgb="FF00206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701D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1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Alignment="1"/>
    <xf numFmtId="0" fontId="0" fillId="0" borderId="3" xfId="0" applyFont="1" applyBorder="1" applyAlignment="1" applyProtection="1">
      <alignment horizontal="center" vertical="center"/>
      <protection locked="0"/>
    </xf>
    <xf numFmtId="0" fontId="0" fillId="3" borderId="3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1" fontId="0" fillId="0" borderId="0" xfId="0" applyNumberFormat="1" applyFill="1"/>
    <xf numFmtId="0" fontId="0" fillId="0" borderId="3" xfId="0" applyNumberFormat="1" applyFont="1" applyBorder="1" applyAlignment="1" applyProtection="1">
      <alignment horizontal="center" vertical="center"/>
      <protection locked="0"/>
    </xf>
    <xf numFmtId="0" fontId="0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49" fontId="12" fillId="0" borderId="26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49" fontId="11" fillId="5" borderId="9" xfId="0" applyNumberFormat="1" applyFont="1" applyFill="1" applyBorder="1" applyAlignment="1">
      <alignment vertical="center"/>
    </xf>
    <xf numFmtId="49" fontId="11" fillId="5" borderId="17" xfId="0" applyNumberFormat="1" applyFont="1" applyFill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1" fillId="5" borderId="5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49" fontId="11" fillId="5" borderId="18" xfId="0" applyNumberFormat="1" applyFont="1" applyFill="1" applyBorder="1" applyAlignment="1">
      <alignment vertical="center"/>
    </xf>
    <xf numFmtId="49" fontId="11" fillId="5" borderId="22" xfId="0" applyNumberFormat="1" applyFont="1" applyFill="1" applyBorder="1" applyAlignment="1">
      <alignment vertical="center"/>
    </xf>
    <xf numFmtId="49" fontId="11" fillId="5" borderId="23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5" borderId="16" xfId="0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indent="1"/>
    </xf>
    <xf numFmtId="49" fontId="12" fillId="0" borderId="13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indent="1"/>
    </xf>
    <xf numFmtId="0" fontId="13" fillId="0" borderId="14" xfId="0" applyFont="1" applyFill="1" applyBorder="1" applyAlignment="1">
      <alignment horizontal="left" vertical="center" indent="1"/>
    </xf>
    <xf numFmtId="0" fontId="14" fillId="0" borderId="14" xfId="0" applyFont="1" applyFill="1" applyBorder="1"/>
    <xf numFmtId="0" fontId="15" fillId="0" borderId="14" xfId="0" applyFont="1" applyFill="1" applyBorder="1" applyAlignment="1">
      <alignment horizontal="left" vertical="center" indent="1"/>
    </xf>
    <xf numFmtId="0" fontId="15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/>
    </xf>
    <xf numFmtId="0" fontId="12" fillId="0" borderId="32" xfId="0" applyFont="1" applyFill="1" applyBorder="1" applyAlignment="1">
      <alignment vertical="center"/>
    </xf>
    <xf numFmtId="49" fontId="15" fillId="0" borderId="17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23" fillId="5" borderId="4" xfId="0" applyFont="1" applyFill="1" applyBorder="1" applyAlignment="1"/>
    <xf numFmtId="49" fontId="11" fillId="5" borderId="8" xfId="0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49" fontId="12" fillId="0" borderId="14" xfId="0" applyNumberFormat="1" applyFont="1" applyFill="1" applyBorder="1" applyAlignment="1">
      <alignment horizontal="center" vertical="center"/>
    </xf>
    <xf numFmtId="164" fontId="12" fillId="0" borderId="1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164" fontId="15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/>
    <xf numFmtId="0" fontId="19" fillId="0" borderId="14" xfId="0" applyFont="1" applyFill="1" applyBorder="1" applyAlignment="1">
      <alignment horizontal="center"/>
    </xf>
    <xf numFmtId="49" fontId="19" fillId="0" borderId="14" xfId="0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 indent="1"/>
    </xf>
    <xf numFmtId="0" fontId="20" fillId="0" borderId="14" xfId="0" applyFont="1" applyFill="1" applyBorder="1"/>
    <xf numFmtId="49" fontId="21" fillId="0" borderId="14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/>
    </xf>
    <xf numFmtId="49" fontId="18" fillId="0" borderId="14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2169107-1787-4C9A-97DB-00F67B70E9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193674</xdr:colOff>
      <xdr:row>1</xdr:row>
      <xdr:rowOff>53181</xdr:rowOff>
    </xdr:from>
    <xdr:to>
      <xdr:col>9</xdr:col>
      <xdr:colOff>1580356</xdr:colOff>
      <xdr:row>5</xdr:row>
      <xdr:rowOff>205573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231C3-A9B8-4662-A195-2F5EDE555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0143" y="124619"/>
          <a:ext cx="1386682" cy="135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BB78-AB8E-4602-93F0-A1657F94BB1C}">
  <sheetPr codeName="Sheet1"/>
  <dimension ref="A1:U105"/>
  <sheetViews>
    <sheetView topLeftCell="A52" zoomScale="80" zoomScaleNormal="80" workbookViewId="0">
      <selection activeCell="F80" sqref="F80"/>
    </sheetView>
  </sheetViews>
  <sheetFormatPr defaultRowHeight="15" x14ac:dyDescent="0.25"/>
  <cols>
    <col min="1" max="1" width="29.42578125" bestFit="1" customWidth="1"/>
    <col min="2" max="2" width="10.140625" bestFit="1" customWidth="1"/>
    <col min="4" max="4" width="13.42578125" style="30" bestFit="1" customWidth="1"/>
    <col min="5" max="5" width="11.28515625" bestFit="1" customWidth="1"/>
    <col min="6" max="6" width="51.5703125" customWidth="1"/>
    <col min="11" max="11" width="11.42578125" bestFit="1" customWidth="1"/>
    <col min="12" max="12" width="11.7109375" customWidth="1"/>
    <col min="14" max="14" width="55.7109375" customWidth="1"/>
  </cols>
  <sheetData>
    <row r="1" spans="1:21" ht="15.75" thickBot="1" x14ac:dyDescent="0.3">
      <c r="A1" s="2" t="s">
        <v>291</v>
      </c>
      <c r="B1" s="2" t="s">
        <v>310</v>
      </c>
      <c r="C1" s="2" t="s">
        <v>113</v>
      </c>
      <c r="D1" s="29" t="s">
        <v>114</v>
      </c>
      <c r="E1" s="2" t="s">
        <v>115</v>
      </c>
      <c r="F1" s="2" t="s">
        <v>116</v>
      </c>
      <c r="G1" s="2" t="s">
        <v>117</v>
      </c>
      <c r="I1" s="2" t="s">
        <v>328</v>
      </c>
      <c r="L1" s="4"/>
    </row>
    <row r="2" spans="1:21" x14ac:dyDescent="0.25">
      <c r="A2" s="1" t="s">
        <v>0</v>
      </c>
      <c r="B2" t="s">
        <v>311</v>
      </c>
      <c r="C2" s="3">
        <v>1</v>
      </c>
      <c r="D2" s="31">
        <f>L2</f>
        <v>1012285404</v>
      </c>
      <c r="E2" s="32" t="str">
        <f>M2</f>
        <v>0001287130</v>
      </c>
      <c r="F2" s="3" t="str">
        <f>N2</f>
        <v xml:space="preserve">GLOBAL BUSINESS TRAVEL SPAIN SL V ( 5333-OF.CONGRESOS BARCELONA) * OJO SI INDICA EN ESTA DIRECCION ALGO DE DMC NO SE TRATA COMO SMART </v>
      </c>
      <c r="G2" t="s">
        <v>119</v>
      </c>
      <c r="H2" t="s">
        <v>119</v>
      </c>
      <c r="I2" t="s">
        <v>321</v>
      </c>
      <c r="K2">
        <f>L2</f>
        <v>1012285404</v>
      </c>
      <c r="L2" s="58">
        <v>1012285404</v>
      </c>
      <c r="M2" s="73" t="s">
        <v>118</v>
      </c>
      <c r="N2" s="74" t="s">
        <v>344</v>
      </c>
      <c r="O2" s="44" t="s">
        <v>345</v>
      </c>
      <c r="P2" s="74" t="s">
        <v>346</v>
      </c>
      <c r="Q2" s="44" t="s">
        <v>347</v>
      </c>
      <c r="R2" s="74" t="s">
        <v>348</v>
      </c>
      <c r="S2" s="44" t="s">
        <v>349</v>
      </c>
      <c r="T2" s="44" t="s">
        <v>350</v>
      </c>
      <c r="U2" s="93" t="s">
        <v>351</v>
      </c>
    </row>
    <row r="3" spans="1:21" x14ac:dyDescent="0.25">
      <c r="A3" s="1" t="s">
        <v>1</v>
      </c>
      <c r="B3" t="s">
        <v>312</v>
      </c>
      <c r="C3" s="3">
        <v>2</v>
      </c>
      <c r="D3" s="31">
        <f>IF(L3="",D2,L3)</f>
        <v>1012285404</v>
      </c>
      <c r="E3" s="32" t="str">
        <f t="shared" ref="E3:E66" si="0">M3</f>
        <v>0001287411</v>
      </c>
      <c r="F3" s="3" t="str">
        <f t="shared" ref="F3:F66" si="1">N3</f>
        <v xml:space="preserve">GLOBAL BUSINESS TRAVEL SPAIN SL V ( 5305-B-GRUPOS BARCELONA) * OJO SI INDICA EN ESTA DIRECCION ALGO DE DMC NO SE TRATA COMO SMART </v>
      </c>
      <c r="G3" t="s">
        <v>119</v>
      </c>
      <c r="H3" t="s">
        <v>119</v>
      </c>
      <c r="I3" t="s">
        <v>321</v>
      </c>
      <c r="K3">
        <f>IF(L3="",K2,L3)</f>
        <v>1012285404</v>
      </c>
      <c r="L3" s="59"/>
      <c r="M3" s="75" t="s">
        <v>120</v>
      </c>
      <c r="N3" s="76" t="s">
        <v>352</v>
      </c>
      <c r="O3" s="39" t="s">
        <v>345</v>
      </c>
      <c r="P3" s="76" t="s">
        <v>353</v>
      </c>
      <c r="Q3" s="39" t="s">
        <v>348</v>
      </c>
      <c r="R3" s="76"/>
      <c r="S3" s="39" t="s">
        <v>349</v>
      </c>
      <c r="T3" s="39" t="s">
        <v>354</v>
      </c>
      <c r="U3" s="94" t="s">
        <v>351</v>
      </c>
    </row>
    <row r="4" spans="1:21" ht="15.75" thickBot="1" x14ac:dyDescent="0.3">
      <c r="A4" s="1" t="s">
        <v>2</v>
      </c>
      <c r="B4" t="s">
        <v>313</v>
      </c>
      <c r="C4" s="3">
        <v>3</v>
      </c>
      <c r="D4" s="31">
        <f t="shared" ref="D4:D67" si="2">IF(L4="",D3,L4)</f>
        <v>1012285404</v>
      </c>
      <c r="E4" s="32" t="str">
        <f t="shared" si="0"/>
        <v>0001285077</v>
      </c>
      <c r="F4" s="3" t="str">
        <f t="shared" si="1"/>
        <v>GLOBAL BUSINESS TRAVEL SPAIN SL V(5326-M-GRUPOS, CONGRESOS, CONVENCIONES, INCENTIVOS MADRID)</v>
      </c>
      <c r="G4" t="s">
        <v>119</v>
      </c>
      <c r="H4" t="s">
        <v>119</v>
      </c>
      <c r="I4" t="s">
        <v>315</v>
      </c>
      <c r="K4">
        <f t="shared" ref="K4:K67" si="3">IF(L4="",K3,L4)</f>
        <v>1012285404</v>
      </c>
      <c r="L4" s="60"/>
      <c r="M4" s="75" t="s">
        <v>121</v>
      </c>
      <c r="N4" s="76" t="s">
        <v>122</v>
      </c>
      <c r="O4" s="39" t="s">
        <v>345</v>
      </c>
      <c r="P4" s="76" t="s">
        <v>355</v>
      </c>
      <c r="Q4" s="39">
        <v>14</v>
      </c>
      <c r="R4" s="76" t="s">
        <v>356</v>
      </c>
      <c r="S4" s="39" t="s">
        <v>357</v>
      </c>
      <c r="T4" s="39">
        <v>28037</v>
      </c>
      <c r="U4" s="94" t="s">
        <v>351</v>
      </c>
    </row>
    <row r="5" spans="1:21" x14ac:dyDescent="0.25">
      <c r="A5" s="1" t="s">
        <v>3</v>
      </c>
      <c r="C5" s="3">
        <v>1</v>
      </c>
      <c r="D5" s="31">
        <f t="shared" si="2"/>
        <v>1008558699</v>
      </c>
      <c r="E5" s="32" t="str">
        <f t="shared" si="0"/>
        <v>0001055618</v>
      </c>
      <c r="F5" s="3" t="str">
        <f t="shared" si="1"/>
        <v>CWT (7085 - B - CENTRAL GRUPOS)</v>
      </c>
      <c r="G5" t="s">
        <v>126</v>
      </c>
      <c r="H5" t="s">
        <v>126</v>
      </c>
      <c r="I5" t="s">
        <v>316</v>
      </c>
      <c r="K5">
        <f t="shared" si="3"/>
        <v>1008558699</v>
      </c>
      <c r="L5" s="70">
        <v>1008558699</v>
      </c>
      <c r="M5" s="75" t="s">
        <v>124</v>
      </c>
      <c r="N5" s="76" t="s">
        <v>125</v>
      </c>
      <c r="O5" s="39" t="s">
        <v>358</v>
      </c>
      <c r="P5" s="76" t="s">
        <v>359</v>
      </c>
      <c r="Q5" s="39">
        <v>33</v>
      </c>
      <c r="R5" s="76" t="s">
        <v>360</v>
      </c>
      <c r="S5" s="39" t="s">
        <v>349</v>
      </c>
      <c r="T5" s="39">
        <v>8028</v>
      </c>
      <c r="U5" s="94" t="s">
        <v>351</v>
      </c>
    </row>
    <row r="6" spans="1:21" x14ac:dyDescent="0.25">
      <c r="A6" s="1" t="s">
        <v>4</v>
      </c>
      <c r="C6" s="3">
        <v>2</v>
      </c>
      <c r="D6" s="31">
        <f t="shared" si="2"/>
        <v>1008558699</v>
      </c>
      <c r="E6" s="32" t="str">
        <f t="shared" si="0"/>
        <v>0001055767</v>
      </c>
      <c r="F6" s="3" t="str">
        <f t="shared" si="1"/>
        <v>CWT (7161 - M - CENTRAL GRUPOS)</v>
      </c>
      <c r="G6" t="s">
        <v>126</v>
      </c>
      <c r="H6" t="s">
        <v>126</v>
      </c>
      <c r="I6" t="s">
        <v>317</v>
      </c>
      <c r="K6">
        <f t="shared" si="3"/>
        <v>1008558699</v>
      </c>
      <c r="L6" s="71"/>
      <c r="M6" s="75" t="s">
        <v>127</v>
      </c>
      <c r="N6" s="76" t="s">
        <v>128</v>
      </c>
      <c r="O6" s="95" t="s">
        <v>345</v>
      </c>
      <c r="P6" s="76" t="s">
        <v>538</v>
      </c>
      <c r="Q6" s="39">
        <v>5</v>
      </c>
      <c r="R6" s="76" t="s">
        <v>539</v>
      </c>
      <c r="S6" s="39" t="s">
        <v>357</v>
      </c>
      <c r="T6" s="39">
        <v>28042</v>
      </c>
      <c r="U6" s="94" t="s">
        <v>351</v>
      </c>
    </row>
    <row r="7" spans="1:21" x14ac:dyDescent="0.25">
      <c r="A7" s="1" t="s">
        <v>5</v>
      </c>
      <c r="C7" s="3">
        <v>3</v>
      </c>
      <c r="D7" s="31">
        <f t="shared" si="2"/>
        <v>1008558699</v>
      </c>
      <c r="E7" s="32" t="str">
        <f t="shared" si="0"/>
        <v>0001055664</v>
      </c>
      <c r="F7" s="3" t="str">
        <f t="shared" si="1"/>
        <v>CWT (7166 BI – MICE &amp; EVENTS). </v>
      </c>
      <c r="G7" t="s">
        <v>126</v>
      </c>
      <c r="H7" t="s">
        <v>126</v>
      </c>
      <c r="I7" t="s">
        <v>318</v>
      </c>
      <c r="K7">
        <f t="shared" si="3"/>
        <v>1008558699</v>
      </c>
      <c r="L7" s="71"/>
      <c r="M7" s="75" t="s">
        <v>129</v>
      </c>
      <c r="N7" s="76" t="s">
        <v>130</v>
      </c>
      <c r="O7" s="39" t="s">
        <v>361</v>
      </c>
      <c r="P7" s="76" t="s">
        <v>538</v>
      </c>
      <c r="Q7" s="39">
        <v>5</v>
      </c>
      <c r="R7" s="76" t="s">
        <v>539</v>
      </c>
      <c r="S7" s="39" t="s">
        <v>357</v>
      </c>
      <c r="T7" s="39">
        <v>28042</v>
      </c>
      <c r="U7" s="94" t="s">
        <v>351</v>
      </c>
    </row>
    <row r="8" spans="1:21" x14ac:dyDescent="0.25">
      <c r="A8" s="1" t="s">
        <v>6</v>
      </c>
      <c r="C8" s="3">
        <v>4</v>
      </c>
      <c r="D8" s="31">
        <f t="shared" si="2"/>
        <v>1008558699</v>
      </c>
      <c r="E8" s="32" t="str">
        <f t="shared" si="0"/>
        <v>0001055718</v>
      </c>
      <c r="F8" s="3" t="str">
        <f t="shared" si="1"/>
        <v>CWT (7182- MEETINGS &amp; EVENTS-BARCELONA)</v>
      </c>
      <c r="G8" t="s">
        <v>126</v>
      </c>
      <c r="H8" t="s">
        <v>126</v>
      </c>
      <c r="I8" t="s">
        <v>316</v>
      </c>
      <c r="K8">
        <f t="shared" si="3"/>
        <v>1008558699</v>
      </c>
      <c r="L8" s="71"/>
      <c r="M8" s="75" t="s">
        <v>131</v>
      </c>
      <c r="N8" s="76" t="s">
        <v>132</v>
      </c>
      <c r="O8" s="39" t="s">
        <v>358</v>
      </c>
      <c r="P8" s="76" t="s">
        <v>359</v>
      </c>
      <c r="Q8" s="39">
        <v>33</v>
      </c>
      <c r="R8" s="76" t="s">
        <v>360</v>
      </c>
      <c r="S8" s="39" t="s">
        <v>349</v>
      </c>
      <c r="T8" s="96" t="s">
        <v>365</v>
      </c>
      <c r="U8" s="94" t="s">
        <v>351</v>
      </c>
    </row>
    <row r="9" spans="1:21" x14ac:dyDescent="0.25">
      <c r="A9" s="1" t="s">
        <v>7</v>
      </c>
      <c r="C9" s="3">
        <v>5</v>
      </c>
      <c r="D9" s="31">
        <f t="shared" si="2"/>
        <v>1008558699</v>
      </c>
      <c r="E9" s="32" t="str">
        <f t="shared" si="0"/>
        <v>0004435221</v>
      </c>
      <c r="F9" s="3" t="str">
        <f t="shared" si="1"/>
        <v>CWT (7165-MEETING &amp; EVENTS)</v>
      </c>
      <c r="G9" t="s">
        <v>126</v>
      </c>
      <c r="H9" t="s">
        <v>126</v>
      </c>
      <c r="I9" t="s">
        <v>316</v>
      </c>
      <c r="K9">
        <f t="shared" si="3"/>
        <v>1008558699</v>
      </c>
      <c r="L9" s="71"/>
      <c r="M9" s="75" t="s">
        <v>133</v>
      </c>
      <c r="N9" s="76" t="s">
        <v>134</v>
      </c>
      <c r="O9" s="39" t="s">
        <v>358</v>
      </c>
      <c r="P9" s="76" t="s">
        <v>359</v>
      </c>
      <c r="Q9" s="39">
        <v>33</v>
      </c>
      <c r="R9" s="76" t="s">
        <v>366</v>
      </c>
      <c r="S9" s="39" t="s">
        <v>349</v>
      </c>
      <c r="T9" s="96" t="s">
        <v>365</v>
      </c>
      <c r="U9" s="94" t="s">
        <v>351</v>
      </c>
    </row>
    <row r="10" spans="1:21" ht="15.75" thickBot="1" x14ac:dyDescent="0.3">
      <c r="A10" s="1" t="s">
        <v>8</v>
      </c>
      <c r="C10" s="3">
        <v>6</v>
      </c>
      <c r="D10" s="31">
        <f t="shared" si="2"/>
        <v>1008558699</v>
      </c>
      <c r="E10" s="32" t="str">
        <f t="shared" si="0"/>
        <v>0001055643</v>
      </c>
      <c r="F10" s="3" t="str">
        <f t="shared" si="1"/>
        <v xml:space="preserve">CWT (7842 - JEREZ DE LA FRONTERA - CA </v>
      </c>
      <c r="G10" t="s">
        <v>126</v>
      </c>
      <c r="H10" t="s">
        <v>126</v>
      </c>
      <c r="I10" t="s">
        <v>319</v>
      </c>
      <c r="K10">
        <f t="shared" si="3"/>
        <v>1008558699</v>
      </c>
      <c r="L10" s="72"/>
      <c r="M10" s="75" t="s">
        <v>135</v>
      </c>
      <c r="N10" s="76" t="s">
        <v>136</v>
      </c>
      <c r="O10" s="39" t="s">
        <v>345</v>
      </c>
      <c r="P10" s="76" t="s">
        <v>367</v>
      </c>
      <c r="Q10" s="39">
        <v>2</v>
      </c>
      <c r="R10" s="76"/>
      <c r="S10" s="39" t="s">
        <v>368</v>
      </c>
      <c r="T10" s="96" t="s">
        <v>369</v>
      </c>
      <c r="U10" s="94" t="s">
        <v>351</v>
      </c>
    </row>
    <row r="11" spans="1:21" x14ac:dyDescent="0.25">
      <c r="A11" s="1" t="s">
        <v>9</v>
      </c>
      <c r="C11" s="3">
        <f>IF(D11=D10,C10+1,1)</f>
        <v>1</v>
      </c>
      <c r="D11" s="31">
        <f t="shared" si="2"/>
        <v>1000061542</v>
      </c>
      <c r="E11" s="32" t="str">
        <f t="shared" si="0"/>
        <v>0000155355</v>
      </c>
      <c r="F11" s="3" t="str">
        <f t="shared" si="1"/>
        <v>CORTE INGLES V (26 - B - CCI)</v>
      </c>
      <c r="G11" t="s">
        <v>139</v>
      </c>
      <c r="H11" t="s">
        <v>139</v>
      </c>
      <c r="I11" t="s">
        <v>321</v>
      </c>
      <c r="K11">
        <f t="shared" si="3"/>
        <v>1000061542</v>
      </c>
      <c r="L11" s="58">
        <v>1000061542</v>
      </c>
      <c r="M11" s="75" t="s">
        <v>137</v>
      </c>
      <c r="N11" s="76" t="s">
        <v>138</v>
      </c>
      <c r="O11" s="39" t="s">
        <v>345</v>
      </c>
      <c r="P11" s="76" t="s">
        <v>370</v>
      </c>
      <c r="Q11" s="39" t="s">
        <v>371</v>
      </c>
      <c r="R11" s="76" t="s">
        <v>372</v>
      </c>
      <c r="S11" s="39" t="s">
        <v>349</v>
      </c>
      <c r="T11" s="97">
        <v>8020</v>
      </c>
      <c r="U11" s="94" t="s">
        <v>351</v>
      </c>
    </row>
    <row r="12" spans="1:21" x14ac:dyDescent="0.25">
      <c r="A12" s="1" t="s">
        <v>10</v>
      </c>
      <c r="C12" s="3">
        <f t="shared" ref="C12:C76" si="4">IF(D12=D11,C11+1,1)</f>
        <v>2</v>
      </c>
      <c r="D12" s="31">
        <f t="shared" si="2"/>
        <v>1000061542</v>
      </c>
      <c r="E12" s="32" t="str">
        <f t="shared" si="0"/>
        <v>0000156121</v>
      </c>
      <c r="F12" s="3" t="str">
        <f t="shared" si="1"/>
        <v>CORTE INGLES V (53-Z-GRUPOS)</v>
      </c>
      <c r="G12" t="s">
        <v>139</v>
      </c>
      <c r="H12" t="s">
        <v>139</v>
      </c>
      <c r="I12" t="s">
        <v>549</v>
      </c>
      <c r="K12">
        <f t="shared" si="3"/>
        <v>1000061542</v>
      </c>
      <c r="L12" s="59"/>
      <c r="M12" s="75" t="s">
        <v>140</v>
      </c>
      <c r="N12" s="76" t="s">
        <v>141</v>
      </c>
      <c r="O12" s="39" t="s">
        <v>345</v>
      </c>
      <c r="P12" s="76" t="s">
        <v>373</v>
      </c>
      <c r="Q12" s="39" t="s">
        <v>362</v>
      </c>
      <c r="R12" s="76"/>
      <c r="S12" s="39" t="s">
        <v>374</v>
      </c>
      <c r="T12" s="39" t="s">
        <v>375</v>
      </c>
      <c r="U12" s="94" t="s">
        <v>351</v>
      </c>
    </row>
    <row r="13" spans="1:21" x14ac:dyDescent="0.25">
      <c r="A13" s="1" t="s">
        <v>11</v>
      </c>
      <c r="C13" s="3">
        <f t="shared" si="4"/>
        <v>3</v>
      </c>
      <c r="D13" s="31">
        <f t="shared" si="2"/>
        <v>1000061542</v>
      </c>
      <c r="E13" s="32" t="str">
        <f t="shared" si="0"/>
        <v>0000349663</v>
      </c>
      <c r="F13" s="3" t="str">
        <f t="shared" si="1"/>
        <v>CORTE INGLES V (21 -ALBERTO BOSH)</v>
      </c>
      <c r="G13" t="s">
        <v>139</v>
      </c>
      <c r="H13" t="s">
        <v>139</v>
      </c>
      <c r="I13" t="s">
        <v>550</v>
      </c>
      <c r="K13">
        <f t="shared" si="3"/>
        <v>1000061542</v>
      </c>
      <c r="L13" s="59"/>
      <c r="M13" s="75" t="s">
        <v>142</v>
      </c>
      <c r="N13" s="76" t="s">
        <v>143</v>
      </c>
      <c r="O13" s="39" t="s">
        <v>345</v>
      </c>
      <c r="P13" s="76" t="s">
        <v>376</v>
      </c>
      <c r="Q13" s="39">
        <v>13</v>
      </c>
      <c r="R13" s="76" t="s">
        <v>377</v>
      </c>
      <c r="S13" s="39" t="s">
        <v>357</v>
      </c>
      <c r="T13" s="39">
        <v>28014</v>
      </c>
      <c r="U13" s="94" t="s">
        <v>351</v>
      </c>
    </row>
    <row r="14" spans="1:21" x14ac:dyDescent="0.25">
      <c r="A14" s="1" t="s">
        <v>12</v>
      </c>
      <c r="C14" s="3">
        <f t="shared" si="4"/>
        <v>4</v>
      </c>
      <c r="D14" s="31">
        <f t="shared" si="2"/>
        <v>1000061542</v>
      </c>
      <c r="E14" s="32" t="str">
        <f t="shared" si="0"/>
        <v>0000155619</v>
      </c>
      <c r="F14" s="3" t="str">
        <f t="shared" si="1"/>
        <v>CORTE INGLES V (96 - SE - TENIENTE BORGES 5 - C.C.I)</v>
      </c>
      <c r="G14" t="s">
        <v>139</v>
      </c>
      <c r="H14" t="s">
        <v>139</v>
      </c>
      <c r="I14" t="s">
        <v>551</v>
      </c>
      <c r="K14">
        <f t="shared" si="3"/>
        <v>1000061542</v>
      </c>
      <c r="L14" s="59"/>
      <c r="M14" s="75" t="s">
        <v>144</v>
      </c>
      <c r="N14" s="76" t="s">
        <v>145</v>
      </c>
      <c r="O14" s="39" t="s">
        <v>345</v>
      </c>
      <c r="P14" s="76" t="s">
        <v>378</v>
      </c>
      <c r="Q14" s="39" t="s">
        <v>362</v>
      </c>
      <c r="R14" s="76"/>
      <c r="S14" s="39" t="s">
        <v>379</v>
      </c>
      <c r="T14" s="39" t="s">
        <v>380</v>
      </c>
      <c r="U14" s="94" t="s">
        <v>351</v>
      </c>
    </row>
    <row r="15" spans="1:21" x14ac:dyDescent="0.25">
      <c r="A15" s="1" t="s">
        <v>13</v>
      </c>
      <c r="C15" s="3">
        <f t="shared" si="4"/>
        <v>5</v>
      </c>
      <c r="D15" s="31">
        <f t="shared" si="2"/>
        <v>1000061542</v>
      </c>
      <c r="E15" s="32" t="str">
        <f t="shared" si="0"/>
        <v>0004126456</v>
      </c>
      <c r="F15" s="3" t="str">
        <f t="shared" si="1"/>
        <v xml:space="preserve">CORTE INGLES V (1167 - CCI - CENTRAL COMERCIAL JAÉN </v>
      </c>
      <c r="G15" t="s">
        <v>139</v>
      </c>
      <c r="H15" t="s">
        <v>139</v>
      </c>
      <c r="I15" t="s">
        <v>551</v>
      </c>
      <c r="K15">
        <f t="shared" si="3"/>
        <v>1000061542</v>
      </c>
      <c r="L15" s="59"/>
      <c r="M15" s="75" t="s">
        <v>146</v>
      </c>
      <c r="N15" s="76" t="s">
        <v>147</v>
      </c>
      <c r="O15" s="39" t="s">
        <v>345</v>
      </c>
      <c r="P15" s="76" t="s">
        <v>381</v>
      </c>
      <c r="Q15" s="39" t="s">
        <v>382</v>
      </c>
      <c r="R15" s="76"/>
      <c r="S15" s="39" t="s">
        <v>383</v>
      </c>
      <c r="T15" s="39">
        <v>23001</v>
      </c>
      <c r="U15" s="94" t="s">
        <v>351</v>
      </c>
    </row>
    <row r="16" spans="1:21" x14ac:dyDescent="0.25">
      <c r="A16" s="1" t="s">
        <v>14</v>
      </c>
      <c r="C16" s="3">
        <f t="shared" si="4"/>
        <v>6</v>
      </c>
      <c r="D16" s="31">
        <f t="shared" si="2"/>
        <v>1000061542</v>
      </c>
      <c r="E16" s="32" t="str">
        <f t="shared" si="0"/>
        <v>0000155855</v>
      </c>
      <c r="F16" s="3" t="str">
        <f t="shared" si="1"/>
        <v>CORTE INGLES V (838 - SE - IMP CAR RESIDENCIA DEPORTISTAS LA CARTUJA)</v>
      </c>
      <c r="G16" t="s">
        <v>139</v>
      </c>
      <c r="H16" t="s">
        <v>139</v>
      </c>
      <c r="I16" t="s">
        <v>551</v>
      </c>
      <c r="K16">
        <f t="shared" si="3"/>
        <v>1000061542</v>
      </c>
      <c r="L16" s="59"/>
      <c r="M16" s="75" t="s">
        <v>148</v>
      </c>
      <c r="N16" s="76" t="s">
        <v>149</v>
      </c>
      <c r="O16" s="39" t="s">
        <v>384</v>
      </c>
      <c r="P16" s="76" t="s">
        <v>385</v>
      </c>
      <c r="Q16" s="39" t="s">
        <v>386</v>
      </c>
      <c r="R16" s="76" t="s">
        <v>387</v>
      </c>
      <c r="S16" s="39" t="s">
        <v>388</v>
      </c>
      <c r="T16" s="39" t="s">
        <v>389</v>
      </c>
      <c r="U16" s="94" t="s">
        <v>351</v>
      </c>
    </row>
    <row r="17" spans="1:21" x14ac:dyDescent="0.25">
      <c r="A17" s="1" t="s">
        <v>15</v>
      </c>
      <c r="C17" s="3">
        <f t="shared" si="4"/>
        <v>7</v>
      </c>
      <c r="D17" s="31">
        <f t="shared" si="2"/>
        <v>1000061542</v>
      </c>
      <c r="E17" s="32" t="str">
        <f t="shared" si="0"/>
        <v>0000608960</v>
      </c>
      <c r="F17" s="3" t="str">
        <f t="shared" si="1"/>
        <v>CORTE INGLES V (681 - SE - IMP FIBES)</v>
      </c>
      <c r="G17" t="s">
        <v>139</v>
      </c>
      <c r="H17" t="s">
        <v>139</v>
      </c>
      <c r="I17" t="s">
        <v>551</v>
      </c>
      <c r="K17">
        <f t="shared" si="3"/>
        <v>1000061542</v>
      </c>
      <c r="L17" s="59"/>
      <c r="M17" s="75" t="s">
        <v>150</v>
      </c>
      <c r="N17" s="76" t="s">
        <v>151</v>
      </c>
      <c r="O17" s="39" t="s">
        <v>358</v>
      </c>
      <c r="P17" s="76" t="s">
        <v>390</v>
      </c>
      <c r="Q17" s="39" t="s">
        <v>391</v>
      </c>
      <c r="R17" s="76" t="s">
        <v>392</v>
      </c>
      <c r="S17" s="39" t="s">
        <v>379</v>
      </c>
      <c r="T17" s="39" t="s">
        <v>393</v>
      </c>
      <c r="U17" s="94" t="s">
        <v>351</v>
      </c>
    </row>
    <row r="18" spans="1:21" x14ac:dyDescent="0.25">
      <c r="A18" s="1" t="s">
        <v>16</v>
      </c>
      <c r="C18" s="3">
        <f t="shared" si="4"/>
        <v>8</v>
      </c>
      <c r="D18" s="31">
        <f t="shared" si="2"/>
        <v>1000061542</v>
      </c>
      <c r="E18" s="32" t="str">
        <f t="shared" si="0"/>
        <v>0000833084</v>
      </c>
      <c r="F18" s="3" t="str">
        <f t="shared" si="1"/>
        <v>CORTE INGLES V (120 - CO - CONDE ROBLEDO 4 - C.C.I)</v>
      </c>
      <c r="G18" t="s">
        <v>139</v>
      </c>
      <c r="H18" t="s">
        <v>139</v>
      </c>
      <c r="I18" t="s">
        <v>551</v>
      </c>
      <c r="K18">
        <f t="shared" si="3"/>
        <v>1000061542</v>
      </c>
      <c r="L18" s="59"/>
      <c r="M18" s="75" t="s">
        <v>152</v>
      </c>
      <c r="N18" s="76" t="s">
        <v>153</v>
      </c>
      <c r="O18" s="39" t="s">
        <v>345</v>
      </c>
      <c r="P18" s="76" t="s">
        <v>394</v>
      </c>
      <c r="Q18" s="39" t="s">
        <v>395</v>
      </c>
      <c r="R18" s="76"/>
      <c r="S18" s="39" t="s">
        <v>396</v>
      </c>
      <c r="T18" s="39" t="s">
        <v>397</v>
      </c>
      <c r="U18" s="94" t="s">
        <v>351</v>
      </c>
    </row>
    <row r="19" spans="1:21" x14ac:dyDescent="0.25">
      <c r="A19" s="1" t="s">
        <v>17</v>
      </c>
      <c r="C19" s="3">
        <f t="shared" si="4"/>
        <v>9</v>
      </c>
      <c r="D19" s="31">
        <f t="shared" si="2"/>
        <v>1000061542</v>
      </c>
      <c r="E19" s="32" t="str">
        <f t="shared" si="0"/>
        <v>0000833107</v>
      </c>
      <c r="F19" s="3" t="str">
        <f t="shared" si="1"/>
        <v>CORTE INGLES V (591 - GR - SAN ANTON 67 - C.C.I.)</v>
      </c>
      <c r="G19" t="s">
        <v>139</v>
      </c>
      <c r="H19" t="s">
        <v>139</v>
      </c>
      <c r="I19" t="s">
        <v>551</v>
      </c>
      <c r="K19">
        <f t="shared" si="3"/>
        <v>1000061542</v>
      </c>
      <c r="L19" s="59"/>
      <c r="M19" s="75" t="s">
        <v>154</v>
      </c>
      <c r="N19" s="76" t="s">
        <v>155</v>
      </c>
      <c r="O19" s="39" t="s">
        <v>345</v>
      </c>
      <c r="P19" s="76" t="s">
        <v>398</v>
      </c>
      <c r="Q19" s="39">
        <v>26</v>
      </c>
      <c r="R19" s="76" t="s">
        <v>399</v>
      </c>
      <c r="S19" s="39" t="s">
        <v>400</v>
      </c>
      <c r="T19" s="39">
        <v>18014</v>
      </c>
      <c r="U19" s="94" t="s">
        <v>351</v>
      </c>
    </row>
    <row r="20" spans="1:21" x14ac:dyDescent="0.25">
      <c r="A20" s="1" t="s">
        <v>18</v>
      </c>
      <c r="C20" s="3">
        <f t="shared" si="4"/>
        <v>10</v>
      </c>
      <c r="D20" s="31">
        <f t="shared" si="2"/>
        <v>1000061542</v>
      </c>
      <c r="E20" s="32" t="str">
        <f t="shared" si="0"/>
        <v>0001186877</v>
      </c>
      <c r="F20" s="3" t="str">
        <f t="shared" si="1"/>
        <v>CORTE INGLES V ( 662 - CA - CAYETANO DEL TORO)</v>
      </c>
      <c r="G20" t="s">
        <v>139</v>
      </c>
      <c r="H20" t="s">
        <v>139</v>
      </c>
      <c r="I20" t="s">
        <v>551</v>
      </c>
      <c r="K20">
        <f t="shared" si="3"/>
        <v>1000061542</v>
      </c>
      <c r="L20" s="59"/>
      <c r="M20" s="75" t="s">
        <v>156</v>
      </c>
      <c r="N20" s="76" t="s">
        <v>157</v>
      </c>
      <c r="O20" s="39" t="s">
        <v>358</v>
      </c>
      <c r="P20" s="76" t="s">
        <v>401</v>
      </c>
      <c r="Q20" s="39">
        <v>31</v>
      </c>
      <c r="R20" s="76"/>
      <c r="S20" s="39" t="s">
        <v>402</v>
      </c>
      <c r="T20" s="39">
        <v>11010</v>
      </c>
      <c r="U20" s="94" t="s">
        <v>403</v>
      </c>
    </row>
    <row r="21" spans="1:21" x14ac:dyDescent="0.25">
      <c r="A21" s="1" t="s">
        <v>19</v>
      </c>
      <c r="C21" s="3">
        <f t="shared" si="4"/>
        <v>11</v>
      </c>
      <c r="D21" s="31">
        <f t="shared" si="2"/>
        <v>1000061542</v>
      </c>
      <c r="E21" s="32" t="str">
        <f t="shared" si="0"/>
        <v>0000349602</v>
      </c>
      <c r="F21" s="3" t="str">
        <f t="shared" si="1"/>
        <v>CORTE INGLES V ( 835 - MA -MARTINEZ  12 )</v>
      </c>
      <c r="G21" t="s">
        <v>139</v>
      </c>
      <c r="H21" t="s">
        <v>139</v>
      </c>
      <c r="I21" t="s">
        <v>551</v>
      </c>
      <c r="K21">
        <f t="shared" si="3"/>
        <v>1000061542</v>
      </c>
      <c r="L21" s="59"/>
      <c r="M21" s="75" t="s">
        <v>158</v>
      </c>
      <c r="N21" s="76" t="s">
        <v>159</v>
      </c>
      <c r="O21" s="39" t="s">
        <v>345</v>
      </c>
      <c r="P21" s="76" t="s">
        <v>404</v>
      </c>
      <c r="Q21" s="39">
        <v>12</v>
      </c>
      <c r="R21" s="76" t="s">
        <v>405</v>
      </c>
      <c r="S21" s="39" t="s">
        <v>406</v>
      </c>
      <c r="T21" s="39">
        <v>29005</v>
      </c>
      <c r="U21" s="94" t="s">
        <v>403</v>
      </c>
    </row>
    <row r="22" spans="1:21" x14ac:dyDescent="0.25">
      <c r="A22" s="1" t="s">
        <v>20</v>
      </c>
      <c r="C22" s="3">
        <f>IF(D22=D21,C21+1,1)</f>
        <v>12</v>
      </c>
      <c r="D22" s="31">
        <f t="shared" si="2"/>
        <v>1000061542</v>
      </c>
      <c r="E22" s="32" t="str">
        <f t="shared" si="0"/>
        <v>0000833126</v>
      </c>
      <c r="F22" s="3" t="str">
        <f t="shared" si="1"/>
        <v>CORTE INGLES V (655 - H - PZA EL TITAN 5 - C.C.I.)</v>
      </c>
      <c r="G22" t="s">
        <v>139</v>
      </c>
      <c r="H22" t="s">
        <v>139</v>
      </c>
      <c r="I22" t="s">
        <v>551</v>
      </c>
      <c r="K22">
        <f t="shared" si="3"/>
        <v>1000061542</v>
      </c>
      <c r="L22" s="59"/>
      <c r="M22" s="75" t="s">
        <v>160</v>
      </c>
      <c r="N22" s="76" t="s">
        <v>161</v>
      </c>
      <c r="O22" s="39" t="s">
        <v>361</v>
      </c>
      <c r="P22" s="76" t="s">
        <v>407</v>
      </c>
      <c r="Q22" s="39" t="s">
        <v>362</v>
      </c>
      <c r="R22" s="76" t="s">
        <v>377</v>
      </c>
      <c r="S22" s="39" t="s">
        <v>408</v>
      </c>
      <c r="T22" s="39" t="s">
        <v>409</v>
      </c>
      <c r="U22" s="94" t="s">
        <v>403</v>
      </c>
    </row>
    <row r="23" spans="1:21" x14ac:dyDescent="0.25">
      <c r="A23" s="1" t="s">
        <v>21</v>
      </c>
      <c r="C23" s="3">
        <f t="shared" si="4"/>
        <v>13</v>
      </c>
      <c r="D23" s="31">
        <f t="shared" si="2"/>
        <v>1000061542</v>
      </c>
      <c r="E23" s="32" t="str">
        <f t="shared" si="0"/>
        <v>0000155999</v>
      </c>
      <c r="F23" s="3" t="str">
        <f t="shared" si="1"/>
        <v>CORTE INGLES V (64 - V - GRAN VIA FERNANDO EL CATOLICO 3 - C.C.I)</v>
      </c>
      <c r="G23" t="s">
        <v>139</v>
      </c>
      <c r="H23" t="s">
        <v>139</v>
      </c>
      <c r="I23" t="s">
        <v>320</v>
      </c>
      <c r="K23">
        <f t="shared" si="3"/>
        <v>1000061542</v>
      </c>
      <c r="L23" s="59"/>
      <c r="M23" s="75" t="s">
        <v>162</v>
      </c>
      <c r="N23" s="76" t="s">
        <v>163</v>
      </c>
      <c r="O23" s="39" t="s">
        <v>345</v>
      </c>
      <c r="P23" s="76" t="s">
        <v>410</v>
      </c>
      <c r="Q23" s="39" t="s">
        <v>411</v>
      </c>
      <c r="R23" s="76" t="s">
        <v>377</v>
      </c>
      <c r="S23" s="39" t="s">
        <v>412</v>
      </c>
      <c r="T23" s="39" t="s">
        <v>413</v>
      </c>
      <c r="U23" s="94" t="s">
        <v>403</v>
      </c>
    </row>
    <row r="24" spans="1:21" ht="15.75" thickBot="1" x14ac:dyDescent="0.3">
      <c r="A24" s="1" t="s">
        <v>22</v>
      </c>
      <c r="C24" s="3">
        <f t="shared" si="4"/>
        <v>14</v>
      </c>
      <c r="D24" s="31">
        <f t="shared" si="2"/>
        <v>1000061542</v>
      </c>
      <c r="E24" s="32" t="str">
        <f t="shared" si="0"/>
        <v>0001969449</v>
      </c>
      <c r="F24" s="3" t="str">
        <f t="shared" si="1"/>
        <v>CORTE INGLES V (1142-BI- CENTRAL COMERCIAL GRUPOS NORTE-LERSUNDI) * OJO A ESTE PID SE DEBEN IMPUTAR LAS OFICINAS DE BILBAO, SAN SEBASTIAN Y PAMPLONA QUE TAMBIÉN ENTRAN EN EL PROGRAMA SD</v>
      </c>
      <c r="G24" t="s">
        <v>139</v>
      </c>
      <c r="H24" t="s">
        <v>139</v>
      </c>
      <c r="I24" t="s">
        <v>318</v>
      </c>
      <c r="K24">
        <f t="shared" si="3"/>
        <v>1000061542</v>
      </c>
      <c r="L24" s="60"/>
      <c r="M24" s="75" t="s">
        <v>164</v>
      </c>
      <c r="N24" s="77" t="s">
        <v>165</v>
      </c>
      <c r="O24" s="39" t="s">
        <v>345</v>
      </c>
      <c r="P24" s="76" t="s">
        <v>414</v>
      </c>
      <c r="Q24" s="39">
        <v>9</v>
      </c>
      <c r="R24" s="76"/>
      <c r="S24" s="39" t="s">
        <v>415</v>
      </c>
      <c r="T24" s="39">
        <v>48009</v>
      </c>
      <c r="U24" s="94" t="s">
        <v>351</v>
      </c>
    </row>
    <row r="25" spans="1:21" x14ac:dyDescent="0.25">
      <c r="A25" s="1" t="s">
        <v>23</v>
      </c>
      <c r="C25" s="3">
        <f t="shared" si="4"/>
        <v>1</v>
      </c>
      <c r="D25" s="31">
        <f t="shared" si="2"/>
        <v>1000026252</v>
      </c>
      <c r="E25" s="32" t="str">
        <f t="shared" si="0"/>
        <v>0000051316</v>
      </c>
      <c r="F25" s="3" t="str">
        <f t="shared" si="1"/>
        <v>GRUPO PACIFICO B (MARIA CUBI)</v>
      </c>
      <c r="G25" t="s">
        <v>168</v>
      </c>
      <c r="H25" t="s">
        <v>294</v>
      </c>
      <c r="I25" t="s">
        <v>321</v>
      </c>
      <c r="K25">
        <f t="shared" si="3"/>
        <v>1000026252</v>
      </c>
      <c r="L25" s="58">
        <v>1000026252</v>
      </c>
      <c r="M25" s="75" t="s">
        <v>166</v>
      </c>
      <c r="N25" s="76" t="s">
        <v>167</v>
      </c>
      <c r="O25" s="39" t="s">
        <v>345</v>
      </c>
      <c r="P25" s="76" t="s">
        <v>416</v>
      </c>
      <c r="Q25" s="39" t="s">
        <v>417</v>
      </c>
      <c r="R25" s="76"/>
      <c r="S25" s="39" t="s">
        <v>349</v>
      </c>
      <c r="T25" s="39" t="s">
        <v>418</v>
      </c>
      <c r="U25" s="94" t="s">
        <v>403</v>
      </c>
    </row>
    <row r="26" spans="1:21" x14ac:dyDescent="0.25">
      <c r="A26" s="1" t="s">
        <v>24</v>
      </c>
      <c r="C26" s="3">
        <f t="shared" si="4"/>
        <v>2</v>
      </c>
      <c r="D26" s="31">
        <f t="shared" si="2"/>
        <v>1000026252</v>
      </c>
      <c r="E26" s="32" t="str">
        <f t="shared" si="0"/>
        <v>0000051320</v>
      </c>
      <c r="F26" s="3" t="str">
        <f t="shared" si="1"/>
        <v>GRUPO PACIFICO V M (GRUPOS MAD)</v>
      </c>
      <c r="G26" t="s">
        <v>168</v>
      </c>
      <c r="H26" t="s">
        <v>294</v>
      </c>
      <c r="I26" t="s">
        <v>550</v>
      </c>
      <c r="K26">
        <f t="shared" si="3"/>
        <v>1000026252</v>
      </c>
      <c r="L26" s="59"/>
      <c r="M26" s="75" t="s">
        <v>169</v>
      </c>
      <c r="N26" s="76" t="s">
        <v>170</v>
      </c>
      <c r="O26" s="39" t="s">
        <v>419</v>
      </c>
      <c r="P26" s="76" t="s">
        <v>420</v>
      </c>
      <c r="Q26" s="39" t="s">
        <v>421</v>
      </c>
      <c r="R26" s="76" t="s">
        <v>422</v>
      </c>
      <c r="S26" s="39" t="s">
        <v>357</v>
      </c>
      <c r="T26" s="39" t="s">
        <v>423</v>
      </c>
      <c r="U26" s="94" t="s">
        <v>403</v>
      </c>
    </row>
    <row r="27" spans="1:21" ht="15.75" thickBot="1" x14ac:dyDescent="0.3">
      <c r="A27" s="1" t="s">
        <v>25</v>
      </c>
      <c r="C27" s="3">
        <f t="shared" si="4"/>
        <v>3</v>
      </c>
      <c r="D27" s="31">
        <f t="shared" si="2"/>
        <v>1000026252</v>
      </c>
      <c r="E27" s="32" t="str">
        <f t="shared" si="0"/>
        <v>0001596113</v>
      </c>
      <c r="F27" s="3" t="str">
        <f t="shared" si="1"/>
        <v>GRUPO PACIFICO SE (BENITO MAS Y PRAT)</v>
      </c>
      <c r="G27" t="s">
        <v>168</v>
      </c>
      <c r="H27" t="s">
        <v>294</v>
      </c>
      <c r="I27" t="s">
        <v>551</v>
      </c>
      <c r="K27">
        <f t="shared" si="3"/>
        <v>1000026252</v>
      </c>
      <c r="L27" s="60"/>
      <c r="M27" s="75" t="s">
        <v>171</v>
      </c>
      <c r="N27" s="76" t="s">
        <v>172</v>
      </c>
      <c r="O27" s="39" t="s">
        <v>345</v>
      </c>
      <c r="P27" s="76" t="s">
        <v>424</v>
      </c>
      <c r="Q27" s="39" t="s">
        <v>362</v>
      </c>
      <c r="R27" s="76" t="s">
        <v>372</v>
      </c>
      <c r="S27" s="39" t="s">
        <v>379</v>
      </c>
      <c r="T27" s="39" t="s">
        <v>425</v>
      </c>
      <c r="U27" s="94" t="s">
        <v>403</v>
      </c>
    </row>
    <row r="28" spans="1:21" x14ac:dyDescent="0.25">
      <c r="A28" s="1" t="s">
        <v>26</v>
      </c>
      <c r="C28" s="3">
        <f t="shared" si="4"/>
        <v>1</v>
      </c>
      <c r="D28" s="31">
        <f t="shared" si="2"/>
        <v>1000042033</v>
      </c>
      <c r="E28" s="32" t="str">
        <f t="shared" si="0"/>
        <v>0000097456</v>
      </c>
      <c r="F28" s="3" t="str">
        <f t="shared" si="1"/>
        <v>ATLANTA AGENCIA DE VIAJES SA</v>
      </c>
      <c r="G28" t="s">
        <v>175</v>
      </c>
      <c r="H28" t="s">
        <v>175</v>
      </c>
      <c r="I28" t="s">
        <v>321</v>
      </c>
      <c r="K28">
        <f t="shared" si="3"/>
        <v>1000042033</v>
      </c>
      <c r="L28" s="58">
        <v>1000042033</v>
      </c>
      <c r="M28" s="75" t="s">
        <v>173</v>
      </c>
      <c r="N28" s="76" t="s">
        <v>174</v>
      </c>
      <c r="O28" s="39" t="s">
        <v>345</v>
      </c>
      <c r="P28" s="76" t="s">
        <v>426</v>
      </c>
      <c r="Q28" s="39" t="s">
        <v>427</v>
      </c>
      <c r="R28" s="76" t="s">
        <v>428</v>
      </c>
      <c r="S28" s="39" t="s">
        <v>349</v>
      </c>
      <c r="T28" s="39" t="s">
        <v>429</v>
      </c>
      <c r="U28" s="94" t="s">
        <v>403</v>
      </c>
    </row>
    <row r="29" spans="1:21" x14ac:dyDescent="0.25">
      <c r="A29" s="1" t="s">
        <v>27</v>
      </c>
      <c r="C29" s="3">
        <f t="shared" si="4"/>
        <v>2</v>
      </c>
      <c r="D29" s="31">
        <f t="shared" si="2"/>
        <v>1000042033</v>
      </c>
      <c r="E29" s="32" t="str">
        <f t="shared" si="0"/>
        <v>0000625572</v>
      </c>
      <c r="F29" s="3" t="str">
        <f t="shared" si="1"/>
        <v>ATLANTA CONGRESS BCN (CALVET)</v>
      </c>
      <c r="G29" t="s">
        <v>175</v>
      </c>
      <c r="H29" t="s">
        <v>175</v>
      </c>
      <c r="I29" t="s">
        <v>321</v>
      </c>
      <c r="K29">
        <f t="shared" si="3"/>
        <v>1000042033</v>
      </c>
      <c r="L29" s="59"/>
      <c r="M29" s="75" t="s">
        <v>176</v>
      </c>
      <c r="N29" s="76" t="s">
        <v>177</v>
      </c>
      <c r="O29" s="39" t="s">
        <v>345</v>
      </c>
      <c r="P29" s="76" t="s">
        <v>430</v>
      </c>
      <c r="Q29" s="39" t="s">
        <v>427</v>
      </c>
      <c r="R29" s="76" t="s">
        <v>428</v>
      </c>
      <c r="S29" s="39" t="s">
        <v>349</v>
      </c>
      <c r="T29" s="39" t="s">
        <v>429</v>
      </c>
      <c r="U29" s="94" t="s">
        <v>403</v>
      </c>
    </row>
    <row r="30" spans="1:21" x14ac:dyDescent="0.25">
      <c r="A30" s="1" t="s">
        <v>28</v>
      </c>
      <c r="C30" s="3">
        <f t="shared" si="4"/>
        <v>3</v>
      </c>
      <c r="D30" s="31">
        <f t="shared" si="2"/>
        <v>1000042033</v>
      </c>
      <c r="E30" s="32" t="str">
        <f t="shared" si="0"/>
        <v>0000973523</v>
      </c>
      <c r="F30" s="3" t="str">
        <f t="shared" si="1"/>
        <v>ATLANTA V M (GRUPOS)</v>
      </c>
      <c r="G30" t="s">
        <v>175</v>
      </c>
      <c r="H30" t="s">
        <v>175</v>
      </c>
      <c r="I30" t="s">
        <v>550</v>
      </c>
      <c r="K30">
        <f t="shared" si="3"/>
        <v>1000042033</v>
      </c>
      <c r="L30" s="59"/>
      <c r="M30" s="75" t="s">
        <v>178</v>
      </c>
      <c r="N30" s="76" t="s">
        <v>179</v>
      </c>
      <c r="O30" s="39" t="s">
        <v>345</v>
      </c>
      <c r="P30" s="76" t="s">
        <v>431</v>
      </c>
      <c r="Q30" s="39">
        <v>10</v>
      </c>
      <c r="R30" s="76" t="s">
        <v>432</v>
      </c>
      <c r="S30" s="39" t="s">
        <v>357</v>
      </c>
      <c r="T30" s="39">
        <v>28004</v>
      </c>
      <c r="U30" s="94" t="s">
        <v>403</v>
      </c>
    </row>
    <row r="31" spans="1:21" ht="15.75" thickBot="1" x14ac:dyDescent="0.3">
      <c r="A31" s="1" t="s">
        <v>29</v>
      </c>
      <c r="C31" s="3">
        <f t="shared" si="4"/>
        <v>4</v>
      </c>
      <c r="D31" s="31">
        <f t="shared" si="2"/>
        <v>1000042033</v>
      </c>
      <c r="E31" s="32" t="str">
        <f t="shared" si="0"/>
        <v>0000097457</v>
      </c>
      <c r="F31" s="3" t="str">
        <f t="shared" si="1"/>
        <v>ATLANTA V - SE (LUIS MONTOTO)</v>
      </c>
      <c r="G31" t="s">
        <v>175</v>
      </c>
      <c r="H31" t="s">
        <v>175</v>
      </c>
      <c r="I31" t="s">
        <v>551</v>
      </c>
      <c r="K31">
        <f t="shared" si="3"/>
        <v>1000042033</v>
      </c>
      <c r="L31" s="60"/>
      <c r="M31" s="75" t="s">
        <v>180</v>
      </c>
      <c r="N31" s="76" t="s">
        <v>181</v>
      </c>
      <c r="O31" s="39" t="s">
        <v>358</v>
      </c>
      <c r="P31" s="76" t="s">
        <v>433</v>
      </c>
      <c r="Q31" s="39" t="s">
        <v>434</v>
      </c>
      <c r="R31" s="76"/>
      <c r="S31" s="39" t="s">
        <v>379</v>
      </c>
      <c r="T31" s="39" t="s">
        <v>435</v>
      </c>
      <c r="U31" s="94" t="s">
        <v>403</v>
      </c>
    </row>
    <row r="32" spans="1:21" x14ac:dyDescent="0.25">
      <c r="A32" s="1" t="s">
        <v>30</v>
      </c>
      <c r="C32" s="3">
        <f t="shared" si="4"/>
        <v>1</v>
      </c>
      <c r="D32" s="31">
        <f t="shared" si="2"/>
        <v>1100026310</v>
      </c>
      <c r="E32" s="32" t="str">
        <f t="shared" si="0"/>
        <v>0004651523</v>
      </c>
      <c r="F32" s="3" t="str">
        <f t="shared" si="1"/>
        <v>GLOBALIA CORPORATE TRAVEL (U56 - M - EVENTOS)</v>
      </c>
      <c r="G32" t="s">
        <v>184</v>
      </c>
      <c r="H32" t="s">
        <v>184</v>
      </c>
      <c r="I32" t="s">
        <v>317</v>
      </c>
      <c r="K32">
        <f t="shared" si="3"/>
        <v>1100026310</v>
      </c>
      <c r="L32" s="70">
        <v>1100026310</v>
      </c>
      <c r="M32" s="75" t="s">
        <v>182</v>
      </c>
      <c r="N32" s="76" t="s">
        <v>183</v>
      </c>
      <c r="O32" s="39" t="s">
        <v>345</v>
      </c>
      <c r="P32" s="76" t="s">
        <v>436</v>
      </c>
      <c r="Q32" s="39">
        <v>6</v>
      </c>
      <c r="R32" s="76" t="s">
        <v>437</v>
      </c>
      <c r="S32" s="39" t="s">
        <v>438</v>
      </c>
      <c r="T32" s="39">
        <v>28224</v>
      </c>
      <c r="U32" s="94" t="s">
        <v>403</v>
      </c>
    </row>
    <row r="33" spans="1:21" x14ac:dyDescent="0.25">
      <c r="A33" s="1" t="s">
        <v>31</v>
      </c>
      <c r="C33" s="3">
        <f t="shared" si="4"/>
        <v>2</v>
      </c>
      <c r="D33" s="31">
        <f t="shared" si="2"/>
        <v>1100026310</v>
      </c>
      <c r="E33" s="32" t="str">
        <f t="shared" si="0"/>
        <v>0004651529</v>
      </c>
      <c r="F33" s="3" t="str">
        <f t="shared" si="1"/>
        <v>GLOBALIA CORPORATE TRAVEL (U42 - BIO - EVENTOS)</v>
      </c>
      <c r="G33" t="s">
        <v>184</v>
      </c>
      <c r="H33" t="s">
        <v>184</v>
      </c>
      <c r="I33" t="s">
        <v>318</v>
      </c>
      <c r="K33">
        <f t="shared" si="3"/>
        <v>1100026310</v>
      </c>
      <c r="L33" s="71"/>
      <c r="M33" s="75" t="s">
        <v>185</v>
      </c>
      <c r="N33" s="76" t="s">
        <v>186</v>
      </c>
      <c r="O33" s="39" t="s">
        <v>345</v>
      </c>
      <c r="P33" s="76" t="s">
        <v>439</v>
      </c>
      <c r="Q33" s="39" t="s">
        <v>440</v>
      </c>
      <c r="R33" s="76"/>
      <c r="S33" s="39" t="s">
        <v>363</v>
      </c>
      <c r="T33" s="39" t="s">
        <v>364</v>
      </c>
      <c r="U33" s="94" t="s">
        <v>403</v>
      </c>
    </row>
    <row r="34" spans="1:21" x14ac:dyDescent="0.25">
      <c r="A34" s="1" t="s">
        <v>32</v>
      </c>
      <c r="C34" s="3">
        <f t="shared" si="4"/>
        <v>3</v>
      </c>
      <c r="D34" s="31">
        <f t="shared" si="2"/>
        <v>1100026310</v>
      </c>
      <c r="E34" s="32" t="str">
        <f t="shared" si="0"/>
        <v>0004651525</v>
      </c>
      <c r="F34" s="3" t="str">
        <f t="shared" si="1"/>
        <v xml:space="preserve"> GLOBALIA CORPORATE TRAVEL (U36 - B- EVENTOS)</v>
      </c>
      <c r="G34" t="s">
        <v>184</v>
      </c>
      <c r="H34" t="s">
        <v>184</v>
      </c>
      <c r="I34" t="s">
        <v>316</v>
      </c>
      <c r="K34">
        <f t="shared" si="3"/>
        <v>1100026310</v>
      </c>
      <c r="L34" s="71"/>
      <c r="M34" s="75" t="s">
        <v>187</v>
      </c>
      <c r="N34" s="76" t="s">
        <v>188</v>
      </c>
      <c r="O34" s="39" t="s">
        <v>358</v>
      </c>
      <c r="P34" s="76" t="s">
        <v>441</v>
      </c>
      <c r="Q34" s="39" t="s">
        <v>442</v>
      </c>
      <c r="R34" s="76"/>
      <c r="S34" s="39" t="s">
        <v>349</v>
      </c>
      <c r="T34" s="96" t="s">
        <v>443</v>
      </c>
      <c r="U34" s="94" t="s">
        <v>403</v>
      </c>
    </row>
    <row r="35" spans="1:21" x14ac:dyDescent="0.25">
      <c r="A35" s="1" t="s">
        <v>33</v>
      </c>
      <c r="C35" s="3">
        <f t="shared" si="4"/>
        <v>4</v>
      </c>
      <c r="D35" s="31">
        <f t="shared" si="2"/>
        <v>1100026310</v>
      </c>
      <c r="E35" s="32" t="str">
        <f t="shared" si="0"/>
        <v>0004651530</v>
      </c>
      <c r="F35" s="3" t="str">
        <f t="shared" si="1"/>
        <v>GLOBALIA CORPORATE TRAVEL (U41 - SVQ - EVENTOS)</v>
      </c>
      <c r="G35" t="s">
        <v>184</v>
      </c>
      <c r="H35" t="s">
        <v>184</v>
      </c>
      <c r="I35" t="s">
        <v>551</v>
      </c>
      <c r="K35">
        <f t="shared" si="3"/>
        <v>1100026310</v>
      </c>
      <c r="L35" s="71"/>
      <c r="M35" s="75" t="s">
        <v>189</v>
      </c>
      <c r="N35" s="76" t="s">
        <v>190</v>
      </c>
      <c r="O35" s="39" t="s">
        <v>345</v>
      </c>
      <c r="P35" s="76" t="s">
        <v>444</v>
      </c>
      <c r="Q35" s="39"/>
      <c r="R35" s="76"/>
      <c r="S35" s="39" t="s">
        <v>379</v>
      </c>
      <c r="T35" s="39"/>
      <c r="U35" s="94" t="s">
        <v>403</v>
      </c>
    </row>
    <row r="36" spans="1:21" x14ac:dyDescent="0.25">
      <c r="A36" s="1" t="s">
        <v>34</v>
      </c>
      <c r="C36" s="3">
        <f t="shared" si="4"/>
        <v>5</v>
      </c>
      <c r="D36" s="31">
        <f t="shared" si="2"/>
        <v>1100026310</v>
      </c>
      <c r="E36" s="32" t="str">
        <f t="shared" si="0"/>
        <v>0004651541</v>
      </c>
      <c r="F36" s="3" t="str">
        <f t="shared" si="1"/>
        <v>GLOBALIA CORPORATE TRAVEL (U40 - SVQ - EVENTOS)</v>
      </c>
      <c r="G36" t="s">
        <v>184</v>
      </c>
      <c r="H36" t="s">
        <v>184</v>
      </c>
      <c r="I36" t="s">
        <v>551</v>
      </c>
      <c r="K36">
        <f t="shared" si="3"/>
        <v>1100026310</v>
      </c>
      <c r="L36" s="71"/>
      <c r="M36" s="75" t="s">
        <v>191</v>
      </c>
      <c r="N36" s="76" t="s">
        <v>192</v>
      </c>
      <c r="O36" s="39" t="s">
        <v>345</v>
      </c>
      <c r="P36" s="76" t="s">
        <v>445</v>
      </c>
      <c r="Q36" s="39"/>
      <c r="R36" s="76"/>
      <c r="S36" s="39" t="s">
        <v>379</v>
      </c>
      <c r="T36" s="39"/>
      <c r="U36" s="94" t="s">
        <v>403</v>
      </c>
    </row>
    <row r="37" spans="1:21" x14ac:dyDescent="0.25">
      <c r="A37" s="1" t="s">
        <v>35</v>
      </c>
      <c r="C37" s="3">
        <f t="shared" si="4"/>
        <v>6</v>
      </c>
      <c r="D37" s="31">
        <f t="shared" si="2"/>
        <v>1100026310</v>
      </c>
      <c r="E37" s="32" t="str">
        <f t="shared" si="0"/>
        <v>0004651528</v>
      </c>
      <c r="F37" s="3" t="str">
        <f t="shared" si="1"/>
        <v>GLOBALIA CORPORATE TRAVEL (U38 - V - EVENTOS</v>
      </c>
      <c r="G37" t="s">
        <v>184</v>
      </c>
      <c r="H37" t="s">
        <v>184</v>
      </c>
      <c r="I37" t="s">
        <v>320</v>
      </c>
      <c r="K37">
        <f t="shared" si="3"/>
        <v>1100026310</v>
      </c>
      <c r="L37" s="71"/>
      <c r="M37" s="75" t="s">
        <v>193</v>
      </c>
      <c r="N37" s="76" t="s">
        <v>194</v>
      </c>
      <c r="O37" s="39" t="s">
        <v>345</v>
      </c>
      <c r="P37" s="76" t="s">
        <v>446</v>
      </c>
      <c r="Q37" s="39">
        <v>7</v>
      </c>
      <c r="R37" s="76"/>
      <c r="S37" s="39" t="s">
        <v>349</v>
      </c>
      <c r="T37" s="39" t="s">
        <v>443</v>
      </c>
      <c r="U37" s="94" t="s">
        <v>403</v>
      </c>
    </row>
    <row r="38" spans="1:21" x14ac:dyDescent="0.25">
      <c r="A38" s="1" t="s">
        <v>36</v>
      </c>
      <c r="C38" s="3">
        <f t="shared" si="4"/>
        <v>7</v>
      </c>
      <c r="D38" s="31">
        <f t="shared" si="2"/>
        <v>1100026310</v>
      </c>
      <c r="E38" s="32" t="str">
        <f t="shared" si="0"/>
        <v>0004621371</v>
      </c>
      <c r="F38" s="3" t="str">
        <f t="shared" si="1"/>
        <v>GLOBALIA CORPORATE TRAVEL  (U32 VALENCIA CONGRESOS))</v>
      </c>
      <c r="G38" t="s">
        <v>184</v>
      </c>
      <c r="H38" t="s">
        <v>184</v>
      </c>
      <c r="I38" t="s">
        <v>320</v>
      </c>
      <c r="K38">
        <f t="shared" si="3"/>
        <v>1100026310</v>
      </c>
      <c r="L38" s="71"/>
      <c r="M38" s="75" t="s">
        <v>529</v>
      </c>
      <c r="N38" s="76" t="s">
        <v>530</v>
      </c>
      <c r="O38" s="39" t="s">
        <v>464</v>
      </c>
      <c r="P38" s="76"/>
      <c r="Q38" s="39"/>
      <c r="R38" s="76"/>
      <c r="S38" s="39" t="s">
        <v>467</v>
      </c>
      <c r="T38" s="39"/>
      <c r="U38" s="94" t="s">
        <v>403</v>
      </c>
    </row>
    <row r="39" spans="1:21" ht="15.75" thickBot="1" x14ac:dyDescent="0.3">
      <c r="A39" s="1" t="s">
        <v>37</v>
      </c>
      <c r="C39" s="3">
        <f t="shared" si="4"/>
        <v>8</v>
      </c>
      <c r="D39" s="31">
        <f t="shared" si="2"/>
        <v>1100026310</v>
      </c>
      <c r="E39" s="32" t="str">
        <f t="shared" si="0"/>
        <v>0004651527</v>
      </c>
      <c r="F39" s="3" t="str">
        <f t="shared" si="1"/>
        <v>GLOBALIA CORPORATE TRAVEL (U34 - C - EVENTOS)</v>
      </c>
      <c r="G39" t="s">
        <v>199</v>
      </c>
      <c r="H39" t="s">
        <v>198</v>
      </c>
      <c r="I39" t="s">
        <v>322</v>
      </c>
      <c r="K39">
        <f t="shared" si="3"/>
        <v>1100026310</v>
      </c>
      <c r="L39" s="71"/>
      <c r="M39" s="75" t="s">
        <v>195</v>
      </c>
      <c r="N39" s="76" t="s">
        <v>196</v>
      </c>
      <c r="O39" s="39" t="s">
        <v>345</v>
      </c>
      <c r="P39" s="76" t="s">
        <v>447</v>
      </c>
      <c r="Q39" s="39">
        <v>20</v>
      </c>
      <c r="R39" s="76"/>
      <c r="S39" s="39" t="s">
        <v>448</v>
      </c>
      <c r="T39" s="39">
        <v>15701</v>
      </c>
      <c r="U39" s="94" t="s">
        <v>403</v>
      </c>
    </row>
    <row r="40" spans="1:21" ht="15.75" thickBot="1" x14ac:dyDescent="0.3">
      <c r="A40" s="1" t="s">
        <v>38</v>
      </c>
      <c r="C40" s="3">
        <f t="shared" si="4"/>
        <v>1</v>
      </c>
      <c r="D40" s="31">
        <f t="shared" si="2"/>
        <v>1006962418</v>
      </c>
      <c r="E40" s="32" t="str">
        <f t="shared" si="0"/>
        <v>0004228353</v>
      </c>
      <c r="F40" s="3" t="str">
        <f t="shared" si="1"/>
        <v>MT GLOBAL ( CUANDO NO SEAN GRUPOS DE DMC)</v>
      </c>
      <c r="G40" t="s">
        <v>200</v>
      </c>
      <c r="H40" t="s">
        <v>295</v>
      </c>
      <c r="I40" t="s">
        <v>321</v>
      </c>
      <c r="K40">
        <f t="shared" si="3"/>
        <v>1006962418</v>
      </c>
      <c r="L40" s="36">
        <v>1006962418</v>
      </c>
      <c r="M40" s="75" t="s">
        <v>531</v>
      </c>
      <c r="N40" s="76" t="s">
        <v>532</v>
      </c>
      <c r="O40" s="39" t="s">
        <v>345</v>
      </c>
      <c r="P40" s="76" t="s">
        <v>540</v>
      </c>
      <c r="Q40" s="39">
        <v>7</v>
      </c>
      <c r="R40" s="76"/>
      <c r="S40" s="39" t="s">
        <v>349</v>
      </c>
      <c r="T40" s="39">
        <v>8002</v>
      </c>
      <c r="U40" s="94" t="s">
        <v>403</v>
      </c>
    </row>
    <row r="41" spans="1:21" ht="15.75" thickBot="1" x14ac:dyDescent="0.3">
      <c r="A41" s="1" t="s">
        <v>39</v>
      </c>
      <c r="C41" s="3">
        <v>2</v>
      </c>
      <c r="D41" s="31">
        <f t="shared" si="2"/>
        <v>1006962418</v>
      </c>
      <c r="E41" s="32" t="str">
        <f t="shared" si="0"/>
        <v>0000959933</v>
      </c>
      <c r="F41" s="3" t="str">
        <f t="shared" si="1"/>
        <v>MT GLOBAL</v>
      </c>
      <c r="G41" t="s">
        <v>200</v>
      </c>
      <c r="H41" t="s">
        <v>295</v>
      </c>
      <c r="I41" t="s">
        <v>317</v>
      </c>
      <c r="K41">
        <f t="shared" si="3"/>
        <v>1006962418</v>
      </c>
      <c r="L41" s="36">
        <v>1006962418</v>
      </c>
      <c r="M41" s="75" t="s">
        <v>197</v>
      </c>
      <c r="N41" s="76" t="s">
        <v>198</v>
      </c>
      <c r="O41" s="39" t="s">
        <v>345</v>
      </c>
      <c r="P41" s="76" t="s">
        <v>449</v>
      </c>
      <c r="Q41" s="39" t="s">
        <v>411</v>
      </c>
      <c r="R41" s="76" t="s">
        <v>450</v>
      </c>
      <c r="S41" s="39" t="s">
        <v>357</v>
      </c>
      <c r="T41" s="39" t="s">
        <v>451</v>
      </c>
      <c r="U41" s="94" t="s">
        <v>403</v>
      </c>
    </row>
    <row r="42" spans="1:21" ht="15.75" thickBot="1" x14ac:dyDescent="0.3">
      <c r="A42" s="1" t="s">
        <v>40</v>
      </c>
      <c r="C42" s="3">
        <f t="shared" si="4"/>
        <v>1</v>
      </c>
      <c r="D42" s="31">
        <f t="shared" si="2"/>
        <v>1000085848</v>
      </c>
      <c r="E42" s="32" t="str">
        <f t="shared" si="0"/>
        <v>0000969812</v>
      </c>
      <c r="F42" s="3" t="str">
        <f t="shared" si="1"/>
        <v>TRAVEL AIR EVENTS SS (831 - PORTUETXE)</v>
      </c>
      <c r="G42" t="s">
        <v>203</v>
      </c>
      <c r="H42" t="s">
        <v>295</v>
      </c>
      <c r="I42" t="s">
        <v>318</v>
      </c>
      <c r="K42">
        <f t="shared" si="3"/>
        <v>1000085848</v>
      </c>
      <c r="L42" s="36">
        <v>1000085848</v>
      </c>
      <c r="M42" s="75" t="s">
        <v>201</v>
      </c>
      <c r="N42" s="76" t="s">
        <v>202</v>
      </c>
      <c r="O42" s="39" t="s">
        <v>452</v>
      </c>
      <c r="P42" s="76" t="s">
        <v>453</v>
      </c>
      <c r="Q42" s="39" t="s">
        <v>454</v>
      </c>
      <c r="R42" s="76" t="s">
        <v>455</v>
      </c>
      <c r="S42" s="39" t="s">
        <v>456</v>
      </c>
      <c r="T42" s="39" t="s">
        <v>457</v>
      </c>
      <c r="U42" s="94" t="s">
        <v>403</v>
      </c>
    </row>
    <row r="43" spans="1:21" ht="15.75" thickBot="1" x14ac:dyDescent="0.3">
      <c r="A43" s="1" t="s">
        <v>41</v>
      </c>
      <c r="C43" s="3">
        <f t="shared" si="4"/>
        <v>1</v>
      </c>
      <c r="D43" s="31">
        <f t="shared" si="2"/>
        <v>1025120818</v>
      </c>
      <c r="E43" s="32" t="str">
        <f t="shared" si="0"/>
        <v>0001938737</v>
      </c>
      <c r="F43" s="3" t="str">
        <f t="shared" si="1"/>
        <v xml:space="preserve">   BARCELÓ TURISMO Y CONGRESOS</v>
      </c>
      <c r="G43" t="s">
        <v>206</v>
      </c>
      <c r="H43" t="s">
        <v>296</v>
      </c>
      <c r="I43" t="s">
        <v>321</v>
      </c>
      <c r="K43">
        <f t="shared" si="3"/>
        <v>1025120818</v>
      </c>
      <c r="L43" s="89">
        <v>1025120818</v>
      </c>
      <c r="M43" s="75" t="s">
        <v>204</v>
      </c>
      <c r="N43" s="38" t="s">
        <v>205</v>
      </c>
      <c r="O43" s="39" t="s">
        <v>361</v>
      </c>
      <c r="P43" s="76" t="s">
        <v>458</v>
      </c>
      <c r="Q43" s="39" t="s">
        <v>459</v>
      </c>
      <c r="R43" s="76" t="s">
        <v>460</v>
      </c>
      <c r="S43" s="39" t="s">
        <v>461</v>
      </c>
      <c r="T43" s="39">
        <v>8908</v>
      </c>
      <c r="U43" s="94" t="s">
        <v>351</v>
      </c>
    </row>
    <row r="44" spans="1:21" x14ac:dyDescent="0.25">
      <c r="A44" s="1" t="s">
        <v>42</v>
      </c>
      <c r="C44" s="3">
        <f t="shared" si="4"/>
        <v>1</v>
      </c>
      <c r="D44" s="31">
        <f t="shared" si="2"/>
        <v>1000064007</v>
      </c>
      <c r="E44" s="32" t="str">
        <f t="shared" si="0"/>
        <v>0001957200</v>
      </c>
      <c r="F44" s="3" t="str">
        <f t="shared" si="1"/>
        <v>BCD M&amp;I ( 1553 - GRUPOS BCN)</v>
      </c>
      <c r="G44" t="s">
        <v>209</v>
      </c>
      <c r="H44" t="s">
        <v>297</v>
      </c>
      <c r="I44" t="s">
        <v>321</v>
      </c>
      <c r="K44">
        <f t="shared" si="3"/>
        <v>1000064007</v>
      </c>
      <c r="L44" s="58">
        <v>1000064007</v>
      </c>
      <c r="M44" s="75" t="s">
        <v>207</v>
      </c>
      <c r="N44" s="76" t="s">
        <v>208</v>
      </c>
      <c r="O44" s="39" t="s">
        <v>361</v>
      </c>
      <c r="P44" s="76" t="s">
        <v>458</v>
      </c>
      <c r="Q44" s="39" t="s">
        <v>462</v>
      </c>
      <c r="R44" s="76" t="s">
        <v>463</v>
      </c>
      <c r="S44" s="39" t="s">
        <v>461</v>
      </c>
      <c r="T44" s="39">
        <v>8908</v>
      </c>
      <c r="U44" s="94" t="s">
        <v>403</v>
      </c>
    </row>
    <row r="45" spans="1:21" x14ac:dyDescent="0.25">
      <c r="A45" s="1" t="s">
        <v>43</v>
      </c>
      <c r="C45" s="3">
        <f t="shared" si="4"/>
        <v>2</v>
      </c>
      <c r="D45" s="31">
        <f t="shared" si="2"/>
        <v>1000064007</v>
      </c>
      <c r="E45" s="32" t="str">
        <f t="shared" si="0"/>
        <v>0001957240</v>
      </c>
      <c r="F45" s="3" t="str">
        <f t="shared" si="1"/>
        <v>BCD M&amp;I V ( 1544 - EVENTOS VALENCIA)</v>
      </c>
      <c r="G45" t="s">
        <v>209</v>
      </c>
      <c r="H45" t="s">
        <v>297</v>
      </c>
      <c r="I45" t="s">
        <v>320</v>
      </c>
      <c r="K45">
        <f t="shared" si="3"/>
        <v>1000064007</v>
      </c>
      <c r="L45" s="59"/>
      <c r="M45" s="75" t="s">
        <v>210</v>
      </c>
      <c r="N45" s="76" t="s">
        <v>211</v>
      </c>
      <c r="O45" s="39" t="s">
        <v>464</v>
      </c>
      <c r="P45" s="76" t="s">
        <v>465</v>
      </c>
      <c r="Q45" s="39" t="s">
        <v>466</v>
      </c>
      <c r="R45" s="76">
        <v>4.2</v>
      </c>
      <c r="S45" s="39" t="s">
        <v>467</v>
      </c>
      <c r="T45" s="39">
        <v>46009</v>
      </c>
      <c r="U45" s="94" t="s">
        <v>403</v>
      </c>
    </row>
    <row r="46" spans="1:21" x14ac:dyDescent="0.25">
      <c r="A46" s="1" t="s">
        <v>44</v>
      </c>
      <c r="C46" s="3">
        <f t="shared" si="4"/>
        <v>3</v>
      </c>
      <c r="D46" s="31">
        <f t="shared" si="2"/>
        <v>1000064007</v>
      </c>
      <c r="E46" s="32" t="str">
        <f t="shared" si="0"/>
        <v>0001957250</v>
      </c>
      <c r="F46" s="3" t="str">
        <f t="shared" si="1"/>
        <v>BCD M&amp;I V ( 1534 - BILBAO EVENTOS)</v>
      </c>
      <c r="G46" t="s">
        <v>209</v>
      </c>
      <c r="H46" t="s">
        <v>297</v>
      </c>
      <c r="I46" t="s">
        <v>318</v>
      </c>
      <c r="K46">
        <f t="shared" si="3"/>
        <v>1000064007</v>
      </c>
      <c r="L46" s="59"/>
      <c r="M46" s="75" t="s">
        <v>212</v>
      </c>
      <c r="N46" s="76" t="s">
        <v>213</v>
      </c>
      <c r="O46" s="39" t="s">
        <v>468</v>
      </c>
      <c r="P46" s="76" t="s">
        <v>469</v>
      </c>
      <c r="Q46" s="39" t="s">
        <v>470</v>
      </c>
      <c r="R46" s="76" t="s">
        <v>471</v>
      </c>
      <c r="S46" s="39" t="s">
        <v>415</v>
      </c>
      <c r="T46" s="39">
        <v>48009</v>
      </c>
      <c r="U46" s="94" t="s">
        <v>403</v>
      </c>
    </row>
    <row r="47" spans="1:21" x14ac:dyDescent="0.25">
      <c r="A47" s="1" t="s">
        <v>45</v>
      </c>
      <c r="C47" s="3">
        <f t="shared" si="4"/>
        <v>4</v>
      </c>
      <c r="D47" s="31">
        <f t="shared" si="2"/>
        <v>1000064007</v>
      </c>
      <c r="E47" s="32" t="str">
        <f t="shared" si="0"/>
        <v>0001957223</v>
      </c>
      <c r="F47" s="3" t="str">
        <f t="shared" si="1"/>
        <v>1957223 BCD M&amp;I V ( 1590-EVENTOS FARMA MAD)</v>
      </c>
      <c r="G47" t="s">
        <v>209</v>
      </c>
      <c r="H47" t="s">
        <v>297</v>
      </c>
      <c r="I47" t="s">
        <v>317</v>
      </c>
      <c r="K47">
        <f t="shared" si="3"/>
        <v>1000064007</v>
      </c>
      <c r="L47" s="59"/>
      <c r="M47" s="75" t="s">
        <v>214</v>
      </c>
      <c r="N47" s="76" t="s">
        <v>215</v>
      </c>
      <c r="O47" s="39" t="s">
        <v>452</v>
      </c>
      <c r="P47" s="76" t="s">
        <v>541</v>
      </c>
      <c r="Q47" s="39">
        <v>13</v>
      </c>
      <c r="R47" s="76" t="s">
        <v>542</v>
      </c>
      <c r="S47" s="39" t="s">
        <v>472</v>
      </c>
      <c r="T47" s="39">
        <v>28224</v>
      </c>
      <c r="U47" s="94" t="s">
        <v>403</v>
      </c>
    </row>
    <row r="48" spans="1:21" x14ac:dyDescent="0.25">
      <c r="A48" s="1" t="s">
        <v>46</v>
      </c>
      <c r="C48" s="3">
        <f t="shared" si="4"/>
        <v>5</v>
      </c>
      <c r="D48" s="31">
        <f t="shared" si="2"/>
        <v>1000064007</v>
      </c>
      <c r="E48" s="32" t="str">
        <f t="shared" si="0"/>
        <v>0001957216</v>
      </c>
      <c r="F48" s="3" t="str">
        <f t="shared" si="1"/>
        <v>BCD M&amp;I V ( 1552- INCENTIVOS MAD)</v>
      </c>
      <c r="G48" t="s">
        <v>209</v>
      </c>
      <c r="H48" t="s">
        <v>297</v>
      </c>
      <c r="I48" t="s">
        <v>317</v>
      </c>
      <c r="K48">
        <f t="shared" si="3"/>
        <v>1000064007</v>
      </c>
      <c r="L48" s="59"/>
      <c r="M48" s="75" t="s">
        <v>216</v>
      </c>
      <c r="N48" s="76" t="s">
        <v>217</v>
      </c>
      <c r="O48" s="39" t="s">
        <v>452</v>
      </c>
      <c r="P48" s="76" t="s">
        <v>543</v>
      </c>
      <c r="Q48" s="39">
        <v>13</v>
      </c>
      <c r="R48" s="76" t="s">
        <v>542</v>
      </c>
      <c r="S48" s="39" t="s">
        <v>472</v>
      </c>
      <c r="T48" s="39">
        <v>28224</v>
      </c>
      <c r="U48" s="94" t="s">
        <v>403</v>
      </c>
    </row>
    <row r="49" spans="1:21" ht="15.75" thickBot="1" x14ac:dyDescent="0.3">
      <c r="A49" s="1" t="s">
        <v>47</v>
      </c>
      <c r="C49" s="3">
        <f t="shared" si="4"/>
        <v>6</v>
      </c>
      <c r="D49" s="31">
        <f t="shared" si="2"/>
        <v>1000064007</v>
      </c>
      <c r="E49" s="32" t="str">
        <f t="shared" si="0"/>
        <v>0001936432</v>
      </c>
      <c r="F49" s="3" t="str">
        <f t="shared" si="1"/>
        <v>BCD TRAVEL BARCELÓ V (1521 OUTPLANT NESTLE)</v>
      </c>
      <c r="G49" t="s">
        <v>209</v>
      </c>
      <c r="H49" t="s">
        <v>297</v>
      </c>
      <c r="I49" t="s">
        <v>323</v>
      </c>
      <c r="K49">
        <f t="shared" si="3"/>
        <v>1000064007</v>
      </c>
      <c r="L49" s="60"/>
      <c r="M49" s="75" t="s">
        <v>218</v>
      </c>
      <c r="N49" s="76" t="s">
        <v>219</v>
      </c>
      <c r="O49" s="39" t="s">
        <v>345</v>
      </c>
      <c r="P49" s="76" t="s">
        <v>473</v>
      </c>
      <c r="Q49" s="39" t="s">
        <v>459</v>
      </c>
      <c r="R49" s="76" t="s">
        <v>474</v>
      </c>
      <c r="S49" s="39" t="s">
        <v>461</v>
      </c>
      <c r="T49" s="96" t="s">
        <v>475</v>
      </c>
      <c r="U49" s="94" t="s">
        <v>403</v>
      </c>
    </row>
    <row r="50" spans="1:21" ht="15.75" thickBot="1" x14ac:dyDescent="0.3">
      <c r="A50" s="1" t="s">
        <v>48</v>
      </c>
      <c r="C50" s="3">
        <f t="shared" si="4"/>
        <v>1</v>
      </c>
      <c r="D50" s="31">
        <f t="shared" si="2"/>
        <v>1013868202</v>
      </c>
      <c r="E50" s="32" t="str">
        <f t="shared" si="0"/>
        <v>0001357631</v>
      </c>
      <c r="F50" s="3" t="str">
        <f t="shared" si="1"/>
        <v>TERRA CONSULTORÍA DE INCENTIVOS (TERRA VIAJES)</v>
      </c>
      <c r="G50" t="s">
        <v>222</v>
      </c>
      <c r="H50" t="s">
        <v>298</v>
      </c>
      <c r="I50" t="s">
        <v>317</v>
      </c>
      <c r="K50">
        <f t="shared" si="3"/>
        <v>1013868202</v>
      </c>
      <c r="L50" s="89">
        <v>1013868202</v>
      </c>
      <c r="M50" s="75" t="s">
        <v>220</v>
      </c>
      <c r="N50" s="76" t="s">
        <v>221</v>
      </c>
      <c r="O50" s="39" t="s">
        <v>345</v>
      </c>
      <c r="P50" s="76" t="s">
        <v>476</v>
      </c>
      <c r="Q50" s="39">
        <v>44</v>
      </c>
      <c r="R50" s="76"/>
      <c r="S50" s="39" t="s">
        <v>357</v>
      </c>
      <c r="T50" s="39">
        <v>28003</v>
      </c>
      <c r="U50" s="94" t="s">
        <v>403</v>
      </c>
    </row>
    <row r="51" spans="1:21" x14ac:dyDescent="0.25">
      <c r="A51" s="1" t="s">
        <v>49</v>
      </c>
      <c r="C51" s="3">
        <f t="shared" si="4"/>
        <v>1</v>
      </c>
      <c r="D51" s="31">
        <f t="shared" si="2"/>
        <v>1006903728</v>
      </c>
      <c r="E51" s="32" t="str">
        <f t="shared" si="0"/>
        <v>0001838830</v>
      </c>
      <c r="F51" s="3" t="str">
        <f t="shared" si="1"/>
        <v xml:space="preserve">   IAG7 VIAJES  M ( 3320 . Pº HABANA)</v>
      </c>
      <c r="G51" t="s">
        <v>225</v>
      </c>
      <c r="H51" t="s">
        <v>299</v>
      </c>
      <c r="I51" t="s">
        <v>317</v>
      </c>
      <c r="K51">
        <f t="shared" si="3"/>
        <v>1006903728</v>
      </c>
      <c r="L51" s="58">
        <v>1006903728</v>
      </c>
      <c r="M51" s="75" t="s">
        <v>223</v>
      </c>
      <c r="N51" s="78" t="s">
        <v>224</v>
      </c>
      <c r="O51" s="98" t="s">
        <v>477</v>
      </c>
      <c r="P51" s="79" t="s">
        <v>478</v>
      </c>
      <c r="Q51" s="98" t="s">
        <v>479</v>
      </c>
      <c r="R51" s="79" t="s">
        <v>450</v>
      </c>
      <c r="S51" s="98" t="s">
        <v>357</v>
      </c>
      <c r="T51" s="99">
        <v>28037</v>
      </c>
      <c r="U51" s="94" t="s">
        <v>403</v>
      </c>
    </row>
    <row r="52" spans="1:21" x14ac:dyDescent="0.25">
      <c r="A52" s="1" t="s">
        <v>50</v>
      </c>
      <c r="C52" s="3">
        <f t="shared" si="4"/>
        <v>2</v>
      </c>
      <c r="D52" s="31">
        <f t="shared" si="2"/>
        <v>1006903728</v>
      </c>
      <c r="E52" s="32" t="str">
        <f t="shared" si="0"/>
        <v>0001838824</v>
      </c>
      <c r="F52" s="3" t="str">
        <f t="shared" si="1"/>
        <v xml:space="preserve">   IAG7 VIAJES  M ( 3767 - INFANTA MERCEDES)</v>
      </c>
      <c r="G52" t="s">
        <v>225</v>
      </c>
      <c r="H52" t="s">
        <v>299</v>
      </c>
      <c r="I52" t="s">
        <v>317</v>
      </c>
      <c r="K52">
        <f t="shared" si="3"/>
        <v>1006903728</v>
      </c>
      <c r="L52" s="59"/>
      <c r="M52" s="75" t="s">
        <v>226</v>
      </c>
      <c r="N52" s="78" t="s">
        <v>227</v>
      </c>
      <c r="O52" s="39" t="s">
        <v>345</v>
      </c>
      <c r="P52" s="79" t="s">
        <v>480</v>
      </c>
      <c r="Q52" s="98">
        <v>62</v>
      </c>
      <c r="R52" s="79" t="s">
        <v>481</v>
      </c>
      <c r="S52" s="98" t="s">
        <v>357</v>
      </c>
      <c r="T52" s="99" t="s">
        <v>482</v>
      </c>
      <c r="U52" s="94" t="s">
        <v>403</v>
      </c>
    </row>
    <row r="53" spans="1:21" ht="15.75" thickBot="1" x14ac:dyDescent="0.3">
      <c r="A53" s="1" t="s">
        <v>51</v>
      </c>
      <c r="C53" s="3">
        <f t="shared" si="4"/>
        <v>3</v>
      </c>
      <c r="D53" s="31">
        <f t="shared" si="2"/>
        <v>1006903728</v>
      </c>
      <c r="E53" s="32" t="str">
        <f t="shared" si="0"/>
        <v>0001063864</v>
      </c>
      <c r="F53" s="3" t="str">
        <f t="shared" si="1"/>
        <v xml:space="preserve">   IAG7 VIAJES (M - CARDENAL - EVENTS AND CONGRESSES) )</v>
      </c>
      <c r="G53" t="s">
        <v>225</v>
      </c>
      <c r="H53" t="s">
        <v>299</v>
      </c>
      <c r="I53" t="s">
        <v>317</v>
      </c>
      <c r="K53">
        <f t="shared" si="3"/>
        <v>1006903728</v>
      </c>
      <c r="L53" s="60"/>
      <c r="M53" s="75" t="s">
        <v>228</v>
      </c>
      <c r="N53" s="78" t="s">
        <v>483</v>
      </c>
      <c r="O53" s="39" t="s">
        <v>345</v>
      </c>
      <c r="P53" s="79" t="s">
        <v>484</v>
      </c>
      <c r="Q53" s="98">
        <v>2</v>
      </c>
      <c r="R53" s="79" t="s">
        <v>485</v>
      </c>
      <c r="S53" s="98" t="s">
        <v>357</v>
      </c>
      <c r="T53" s="99" t="s">
        <v>451</v>
      </c>
      <c r="U53" s="94" t="s">
        <v>403</v>
      </c>
    </row>
    <row r="54" spans="1:21" ht="15.75" thickBot="1" x14ac:dyDescent="0.3">
      <c r="A54" s="1" t="s">
        <v>52</v>
      </c>
      <c r="C54" s="3">
        <f t="shared" si="4"/>
        <v>1</v>
      </c>
      <c r="D54" s="31">
        <f t="shared" si="2"/>
        <v>1006444657</v>
      </c>
      <c r="E54" s="32" t="str">
        <f t="shared" si="0"/>
        <v>0000929117</v>
      </c>
      <c r="F54" s="3" t="str">
        <f t="shared" si="1"/>
        <v>MEETING PHARMA</v>
      </c>
      <c r="G54" t="s">
        <v>231</v>
      </c>
      <c r="H54" t="s">
        <v>300</v>
      </c>
      <c r="I54" t="s">
        <v>321</v>
      </c>
      <c r="K54">
        <f t="shared" si="3"/>
        <v>1006444657</v>
      </c>
      <c r="L54" s="37">
        <v>1006444657</v>
      </c>
      <c r="M54" s="75" t="s">
        <v>229</v>
      </c>
      <c r="N54" s="79" t="s">
        <v>230</v>
      </c>
      <c r="O54" s="39" t="s">
        <v>345</v>
      </c>
      <c r="P54" s="79" t="s">
        <v>486</v>
      </c>
      <c r="Q54" s="98">
        <v>52</v>
      </c>
      <c r="R54" s="79" t="s">
        <v>487</v>
      </c>
      <c r="S54" s="98" t="s">
        <v>349</v>
      </c>
      <c r="T54" s="100" t="s">
        <v>488</v>
      </c>
      <c r="U54" s="94" t="s">
        <v>403</v>
      </c>
    </row>
    <row r="55" spans="1:21" ht="15.75" thickBot="1" x14ac:dyDescent="0.3">
      <c r="A55" s="1" t="s">
        <v>53</v>
      </c>
      <c r="C55" s="3">
        <f t="shared" si="4"/>
        <v>1</v>
      </c>
      <c r="D55" s="31" t="str">
        <f t="shared" si="2"/>
        <v>1100002716</v>
      </c>
      <c r="E55" s="32" t="str">
        <f t="shared" si="0"/>
        <v>0004045826</v>
      </c>
      <c r="F55" s="3" t="str">
        <f t="shared" si="1"/>
        <v xml:space="preserve">   EXPERIENCIAS MPA</v>
      </c>
      <c r="G55" t="s">
        <v>235</v>
      </c>
      <c r="H55" t="s">
        <v>301</v>
      </c>
      <c r="I55" t="s">
        <v>550</v>
      </c>
      <c r="K55" t="str">
        <f t="shared" si="3"/>
        <v>1100002716</v>
      </c>
      <c r="L55" s="37" t="s">
        <v>232</v>
      </c>
      <c r="M55" s="75" t="s">
        <v>233</v>
      </c>
      <c r="N55" s="80" t="s">
        <v>234</v>
      </c>
      <c r="O55" s="98" t="s">
        <v>358</v>
      </c>
      <c r="P55" s="79" t="s">
        <v>489</v>
      </c>
      <c r="Q55" s="98">
        <v>134</v>
      </c>
      <c r="R55" s="101" t="s">
        <v>490</v>
      </c>
      <c r="S55" s="98" t="s">
        <v>357</v>
      </c>
      <c r="T55" s="102">
        <v>28023</v>
      </c>
      <c r="U55" s="94" t="s">
        <v>403</v>
      </c>
    </row>
    <row r="56" spans="1:21" ht="15.75" thickBot="1" x14ac:dyDescent="0.3">
      <c r="A56" s="1" t="s">
        <v>54</v>
      </c>
      <c r="C56" s="3">
        <f t="shared" si="4"/>
        <v>1</v>
      </c>
      <c r="D56" s="31" t="str">
        <f t="shared" si="2"/>
        <v>1008751050</v>
      </c>
      <c r="E56" s="32" t="str">
        <f t="shared" si="0"/>
        <v>0001065925</v>
      </c>
      <c r="F56" s="3" t="str">
        <f t="shared" si="1"/>
        <v xml:space="preserve">  ADVANCE VIAJES CORPORATIVOS SL</v>
      </c>
      <c r="G56" t="s">
        <v>239</v>
      </c>
      <c r="H56" t="s">
        <v>302</v>
      </c>
      <c r="I56" t="s">
        <v>550</v>
      </c>
      <c r="K56" t="str">
        <f t="shared" si="3"/>
        <v>1008751050</v>
      </c>
      <c r="L56" s="37" t="s">
        <v>236</v>
      </c>
      <c r="M56" s="75" t="s">
        <v>237</v>
      </c>
      <c r="N56" s="80" t="s">
        <v>238</v>
      </c>
      <c r="O56" s="39" t="s">
        <v>345</v>
      </c>
      <c r="P56" s="79" t="s">
        <v>491</v>
      </c>
      <c r="Q56" s="98">
        <v>34</v>
      </c>
      <c r="R56" s="101" t="s">
        <v>492</v>
      </c>
      <c r="S56" s="98" t="s">
        <v>357</v>
      </c>
      <c r="T56" s="102">
        <v>28049</v>
      </c>
      <c r="U56" s="94" t="s">
        <v>403</v>
      </c>
    </row>
    <row r="57" spans="1:21" ht="15.75" thickBot="1" x14ac:dyDescent="0.3">
      <c r="A57" s="1" t="s">
        <v>55</v>
      </c>
      <c r="C57" s="3">
        <f t="shared" si="4"/>
        <v>1</v>
      </c>
      <c r="D57" s="31" t="str">
        <f t="shared" si="2"/>
        <v>1014287336</v>
      </c>
      <c r="E57" s="32" t="str">
        <f t="shared" si="0"/>
        <v>0004056450</v>
      </c>
      <c r="F57" s="3" t="str">
        <f t="shared" si="1"/>
        <v xml:space="preserve">  ABSOLUTE EVENTS S.L.</v>
      </c>
      <c r="G57" t="s">
        <v>243</v>
      </c>
      <c r="H57" t="s">
        <v>303</v>
      </c>
      <c r="I57" t="s">
        <v>324</v>
      </c>
      <c r="K57" t="str">
        <f t="shared" si="3"/>
        <v>1014287336</v>
      </c>
      <c r="L57" s="37" t="s">
        <v>240</v>
      </c>
      <c r="M57" s="75" t="s">
        <v>241</v>
      </c>
      <c r="N57" s="80" t="s">
        <v>242</v>
      </c>
      <c r="O57" s="98" t="s">
        <v>345</v>
      </c>
      <c r="P57" s="79" t="s">
        <v>493</v>
      </c>
      <c r="Q57" s="98">
        <v>2</v>
      </c>
      <c r="R57" s="101"/>
      <c r="S57" s="98" t="s">
        <v>349</v>
      </c>
      <c r="T57" s="103" t="s">
        <v>494</v>
      </c>
      <c r="U57" s="94" t="s">
        <v>403</v>
      </c>
    </row>
    <row r="58" spans="1:21" ht="15.75" thickBot="1" x14ac:dyDescent="0.3">
      <c r="A58" s="1" t="s">
        <v>56</v>
      </c>
      <c r="C58" s="3">
        <f t="shared" si="4"/>
        <v>1</v>
      </c>
      <c r="D58" s="31" t="str">
        <f t="shared" si="2"/>
        <v>1000024219</v>
      </c>
      <c r="E58" s="32" t="str">
        <f t="shared" si="0"/>
        <v>0001682608</v>
      </c>
      <c r="F58" s="3" t="str">
        <f t="shared" si="1"/>
        <v xml:space="preserve">  VIAJES BILBAO EXPRESS - DEPARTAMENTO DE GRUPOS</v>
      </c>
      <c r="G58" t="s">
        <v>247</v>
      </c>
      <c r="H58" t="s">
        <v>304</v>
      </c>
      <c r="I58" t="s">
        <v>318</v>
      </c>
      <c r="K58" t="str">
        <f t="shared" si="3"/>
        <v>1000024219</v>
      </c>
      <c r="L58" s="90" t="s">
        <v>244</v>
      </c>
      <c r="M58" s="75" t="s">
        <v>245</v>
      </c>
      <c r="N58" s="80" t="s">
        <v>246</v>
      </c>
      <c r="O58" s="98" t="s">
        <v>345</v>
      </c>
      <c r="P58" s="79" t="s">
        <v>495</v>
      </c>
      <c r="Q58" s="98" t="s">
        <v>496</v>
      </c>
      <c r="R58" s="101" t="s">
        <v>497</v>
      </c>
      <c r="S58" s="98" t="s">
        <v>363</v>
      </c>
      <c r="T58" s="102">
        <v>48011</v>
      </c>
      <c r="U58" s="94" t="s">
        <v>403</v>
      </c>
    </row>
    <row r="59" spans="1:21" x14ac:dyDescent="0.25">
      <c r="A59" s="1" t="s">
        <v>57</v>
      </c>
      <c r="C59" s="3">
        <f t="shared" si="4"/>
        <v>1</v>
      </c>
      <c r="D59" s="31">
        <f t="shared" si="2"/>
        <v>1000079301</v>
      </c>
      <c r="E59" s="32" t="str">
        <f t="shared" si="0"/>
        <v>0000207941</v>
      </c>
      <c r="F59" s="3" t="str">
        <f t="shared" si="1"/>
        <v xml:space="preserve">  INTERNATIONAL MEETINGS SL</v>
      </c>
      <c r="G59" t="s">
        <v>250</v>
      </c>
      <c r="H59" t="s">
        <v>305</v>
      </c>
      <c r="I59" t="s">
        <v>324</v>
      </c>
      <c r="K59">
        <f t="shared" si="3"/>
        <v>1000079301</v>
      </c>
      <c r="L59" s="61">
        <v>1000079301</v>
      </c>
      <c r="M59" s="75" t="s">
        <v>248</v>
      </c>
      <c r="N59" s="81" t="s">
        <v>249</v>
      </c>
      <c r="O59" s="104" t="s">
        <v>345</v>
      </c>
      <c r="P59" s="105" t="s">
        <v>498</v>
      </c>
      <c r="Q59" s="104">
        <v>3</v>
      </c>
      <c r="R59" s="106" t="s">
        <v>499</v>
      </c>
      <c r="S59" s="104" t="s">
        <v>349</v>
      </c>
      <c r="T59" s="107" t="s">
        <v>500</v>
      </c>
      <c r="U59" s="108" t="s">
        <v>403</v>
      </c>
    </row>
    <row r="60" spans="1:21" ht="15.75" thickBot="1" x14ac:dyDescent="0.3">
      <c r="A60" s="1" t="s">
        <v>58</v>
      </c>
      <c r="C60" s="3">
        <f t="shared" si="4"/>
        <v>2</v>
      </c>
      <c r="D60" s="31">
        <f t="shared" si="2"/>
        <v>1000079301</v>
      </c>
      <c r="E60" s="32" t="str">
        <f t="shared" si="0"/>
        <v>0000757817</v>
      </c>
      <c r="F60" s="3" t="str">
        <f t="shared" si="1"/>
        <v xml:space="preserve">  INTERNATIONAL MEETINGS M</v>
      </c>
      <c r="G60" t="s">
        <v>250</v>
      </c>
      <c r="H60" t="s">
        <v>305</v>
      </c>
      <c r="I60" t="s">
        <v>324</v>
      </c>
      <c r="K60">
        <f t="shared" si="3"/>
        <v>1000079301</v>
      </c>
      <c r="L60" s="62"/>
      <c r="M60" s="75" t="s">
        <v>251</v>
      </c>
      <c r="N60" s="81" t="s">
        <v>252</v>
      </c>
      <c r="O60" s="104" t="s">
        <v>345</v>
      </c>
      <c r="P60" s="105" t="s">
        <v>501</v>
      </c>
      <c r="Q60" s="104">
        <v>2</v>
      </c>
      <c r="R60" s="106" t="s">
        <v>502</v>
      </c>
      <c r="S60" s="104" t="s">
        <v>357</v>
      </c>
      <c r="T60" s="109">
        <v>28002</v>
      </c>
      <c r="U60" s="108" t="s">
        <v>403</v>
      </c>
    </row>
    <row r="61" spans="1:21" ht="15.75" thickBot="1" x14ac:dyDescent="0.3">
      <c r="A61" s="1" t="s">
        <v>59</v>
      </c>
      <c r="C61" s="3">
        <f t="shared" si="4"/>
        <v>1</v>
      </c>
      <c r="D61" s="31">
        <f t="shared" si="2"/>
        <v>1000092150</v>
      </c>
      <c r="E61" s="32" t="str">
        <f t="shared" si="0"/>
        <v>0001573674</v>
      </c>
      <c r="F61" s="3" t="str">
        <f t="shared" si="1"/>
        <v xml:space="preserve">  TRANSGLOBAL V</v>
      </c>
      <c r="G61" t="s">
        <v>255</v>
      </c>
      <c r="H61" t="s">
        <v>306</v>
      </c>
      <c r="I61" t="s">
        <v>325</v>
      </c>
      <c r="K61">
        <f t="shared" si="3"/>
        <v>1000092150</v>
      </c>
      <c r="L61" s="90">
        <v>1000092150</v>
      </c>
      <c r="M61" s="75" t="s">
        <v>253</v>
      </c>
      <c r="N61" s="81" t="s">
        <v>254</v>
      </c>
      <c r="O61" s="98" t="s">
        <v>345</v>
      </c>
      <c r="P61" s="79" t="s">
        <v>503</v>
      </c>
      <c r="Q61" s="98">
        <v>117</v>
      </c>
      <c r="R61" s="101"/>
      <c r="S61" s="98" t="s">
        <v>349</v>
      </c>
      <c r="T61" s="110" t="s">
        <v>504</v>
      </c>
      <c r="U61" s="108" t="s">
        <v>403</v>
      </c>
    </row>
    <row r="62" spans="1:21" x14ac:dyDescent="0.25">
      <c r="A62" s="1" t="s">
        <v>60</v>
      </c>
      <c r="C62" s="3">
        <f t="shared" si="4"/>
        <v>1</v>
      </c>
      <c r="D62" s="31" t="str">
        <f t="shared" si="2"/>
        <v>1018974987</v>
      </c>
      <c r="E62" s="32" t="str">
        <f t="shared" si="0"/>
        <v>0001923554</v>
      </c>
      <c r="F62" s="3" t="str">
        <f t="shared" si="1"/>
        <v xml:space="preserve">  NAUTALIA V ( 0810 EVENTOS MADRID - MAHONIA)</v>
      </c>
      <c r="G62" t="s">
        <v>259</v>
      </c>
      <c r="H62" t="s">
        <v>259</v>
      </c>
      <c r="I62" t="s">
        <v>550</v>
      </c>
      <c r="K62" t="str">
        <f t="shared" si="3"/>
        <v>1018974987</v>
      </c>
      <c r="L62" s="63" t="s">
        <v>256</v>
      </c>
      <c r="M62" s="75" t="s">
        <v>257</v>
      </c>
      <c r="N62" s="81" t="s">
        <v>258</v>
      </c>
      <c r="O62" s="98" t="s">
        <v>345</v>
      </c>
      <c r="P62" s="79" t="s">
        <v>505</v>
      </c>
      <c r="Q62" s="39">
        <v>2</v>
      </c>
      <c r="R62" s="76" t="s">
        <v>481</v>
      </c>
      <c r="S62" s="39" t="s">
        <v>506</v>
      </c>
      <c r="T62" s="39">
        <v>28043</v>
      </c>
      <c r="U62" s="108" t="s">
        <v>403</v>
      </c>
    </row>
    <row r="63" spans="1:21" x14ac:dyDescent="0.25">
      <c r="A63" s="1" t="s">
        <v>61</v>
      </c>
      <c r="C63" s="3">
        <f t="shared" si="4"/>
        <v>2</v>
      </c>
      <c r="D63" s="31" t="str">
        <f t="shared" si="2"/>
        <v>1018974987</v>
      </c>
      <c r="E63" s="32" t="str">
        <f t="shared" si="0"/>
        <v>0004678373</v>
      </c>
      <c r="F63" s="3" t="str">
        <f t="shared" si="1"/>
        <v xml:space="preserve">  NAUTALIA V OF868 ( B-C Paris 146)</v>
      </c>
      <c r="G63" t="s">
        <v>259</v>
      </c>
      <c r="H63" t="s">
        <v>259</v>
      </c>
      <c r="I63" t="s">
        <v>321</v>
      </c>
      <c r="K63" t="str">
        <f t="shared" si="3"/>
        <v>1018974987</v>
      </c>
      <c r="L63" s="64"/>
      <c r="M63" s="75" t="s">
        <v>533</v>
      </c>
      <c r="N63" s="81" t="s">
        <v>534</v>
      </c>
      <c r="O63" s="98" t="s">
        <v>464</v>
      </c>
      <c r="P63" s="79" t="s">
        <v>544</v>
      </c>
      <c r="Q63" s="39">
        <v>146</v>
      </c>
      <c r="R63" s="76"/>
      <c r="S63" s="39" t="s">
        <v>524</v>
      </c>
      <c r="T63" s="39">
        <v>8036</v>
      </c>
      <c r="U63" s="108" t="s">
        <v>403</v>
      </c>
    </row>
    <row r="64" spans="1:21" ht="15.75" thickBot="1" x14ac:dyDescent="0.3">
      <c r="A64" s="1" t="s">
        <v>62</v>
      </c>
      <c r="C64" s="3">
        <f t="shared" si="4"/>
        <v>3</v>
      </c>
      <c r="D64" s="31" t="str">
        <f t="shared" si="2"/>
        <v>1018974987</v>
      </c>
      <c r="E64" s="32" t="str">
        <f t="shared" si="0"/>
        <v>0001686773</v>
      </c>
      <c r="F64" s="3" t="str">
        <f t="shared" si="1"/>
        <v xml:space="preserve">  NAUTALIA V OF606 (MAHONIA-GRUPOS)</v>
      </c>
      <c r="G64" t="s">
        <v>259</v>
      </c>
      <c r="H64" t="s">
        <v>259</v>
      </c>
      <c r="I64" t="s">
        <v>550</v>
      </c>
      <c r="K64" t="str">
        <f t="shared" si="3"/>
        <v>1018974987</v>
      </c>
      <c r="L64" s="65"/>
      <c r="M64" s="75" t="s">
        <v>260</v>
      </c>
      <c r="N64" s="81" t="s">
        <v>261</v>
      </c>
      <c r="O64" s="98" t="s">
        <v>345</v>
      </c>
      <c r="P64" s="76" t="s">
        <v>505</v>
      </c>
      <c r="Q64" s="39">
        <v>2</v>
      </c>
      <c r="R64" s="76" t="s">
        <v>481</v>
      </c>
      <c r="S64" s="39" t="s">
        <v>506</v>
      </c>
      <c r="T64" s="39">
        <v>28043</v>
      </c>
      <c r="U64" s="108" t="s">
        <v>403</v>
      </c>
    </row>
    <row r="65" spans="1:21" ht="15.75" thickBot="1" x14ac:dyDescent="0.3">
      <c r="A65" s="1" t="s">
        <v>63</v>
      </c>
      <c r="C65" s="3">
        <f t="shared" si="4"/>
        <v>1</v>
      </c>
      <c r="D65" s="31" t="str">
        <f t="shared" si="2"/>
        <v>1004849319</v>
      </c>
      <c r="E65" s="32" t="str">
        <f t="shared" si="0"/>
        <v>0000792925</v>
      </c>
      <c r="F65" s="3" t="str">
        <f t="shared" si="1"/>
        <v>VIAJES SAKKARA (CONVENCIONES E INCENTIVOS SA)</v>
      </c>
      <c r="G65" t="s">
        <v>265</v>
      </c>
      <c r="H65" t="s">
        <v>307</v>
      </c>
      <c r="I65" t="s">
        <v>550</v>
      </c>
      <c r="K65" t="str">
        <f t="shared" si="3"/>
        <v>1004849319</v>
      </c>
      <c r="L65" s="91" t="s">
        <v>262</v>
      </c>
      <c r="M65" s="75" t="s">
        <v>263</v>
      </c>
      <c r="N65" s="81" t="s">
        <v>264</v>
      </c>
      <c r="O65" s="98" t="s">
        <v>345</v>
      </c>
      <c r="P65" s="79" t="s">
        <v>507</v>
      </c>
      <c r="Q65" s="98">
        <v>11</v>
      </c>
      <c r="R65" s="101" t="s">
        <v>405</v>
      </c>
      <c r="S65" s="98" t="s">
        <v>357</v>
      </c>
      <c r="T65" s="110" t="s">
        <v>508</v>
      </c>
      <c r="U65" s="108" t="s">
        <v>403</v>
      </c>
    </row>
    <row r="66" spans="1:21" x14ac:dyDescent="0.25">
      <c r="A66" s="1" t="s">
        <v>64</v>
      </c>
      <c r="C66" s="3">
        <f t="shared" si="4"/>
        <v>1</v>
      </c>
      <c r="D66" s="31" t="str">
        <f t="shared" si="2"/>
        <v>1000027713</v>
      </c>
      <c r="E66" s="32" t="str">
        <f t="shared" si="0"/>
        <v>0000055604</v>
      </c>
      <c r="F66" s="3" t="str">
        <f t="shared" si="1"/>
        <v>EVENTISIMO SLU</v>
      </c>
      <c r="G66" t="s">
        <v>269</v>
      </c>
      <c r="H66" t="s">
        <v>269</v>
      </c>
      <c r="I66" t="s">
        <v>551</v>
      </c>
      <c r="K66" t="str">
        <f t="shared" si="3"/>
        <v>1000027713</v>
      </c>
      <c r="L66" s="54" t="s">
        <v>266</v>
      </c>
      <c r="M66" s="75" t="s">
        <v>267</v>
      </c>
      <c r="N66" s="81" t="s">
        <v>268</v>
      </c>
      <c r="O66" s="98" t="s">
        <v>345</v>
      </c>
      <c r="P66" s="38" t="s">
        <v>509</v>
      </c>
      <c r="Q66" s="39">
        <v>16</v>
      </c>
      <c r="R66" s="39"/>
      <c r="S66" s="39" t="s">
        <v>510</v>
      </c>
      <c r="T66" s="39">
        <v>41927</v>
      </c>
      <c r="U66" s="108" t="s">
        <v>403</v>
      </c>
    </row>
    <row r="67" spans="1:21" x14ac:dyDescent="0.25">
      <c r="A67" s="1" t="s">
        <v>65</v>
      </c>
      <c r="C67" s="3">
        <f t="shared" si="4"/>
        <v>2</v>
      </c>
      <c r="D67" s="31" t="str">
        <f t="shared" si="2"/>
        <v>1000027713</v>
      </c>
      <c r="E67" s="32" t="str">
        <f t="shared" ref="E67:E76" si="5">M67</f>
        <v>0001437700</v>
      </c>
      <c r="F67" s="3" t="str">
        <f t="shared" ref="F67:F76" si="6">N67</f>
        <v xml:space="preserve">EVENTISIMO SLU (M) </v>
      </c>
      <c r="G67" t="s">
        <v>269</v>
      </c>
      <c r="H67" t="s">
        <v>269</v>
      </c>
      <c r="I67" t="s">
        <v>326</v>
      </c>
      <c r="K67" t="str">
        <f t="shared" si="3"/>
        <v>1000027713</v>
      </c>
      <c r="L67" s="66"/>
      <c r="M67" s="75" t="s">
        <v>270</v>
      </c>
      <c r="N67" s="81" t="s">
        <v>271</v>
      </c>
      <c r="O67" s="98" t="s">
        <v>345</v>
      </c>
      <c r="P67" s="38" t="s">
        <v>511</v>
      </c>
      <c r="Q67" s="39">
        <v>7</v>
      </c>
      <c r="R67" s="39"/>
      <c r="S67" s="39" t="s">
        <v>357</v>
      </c>
      <c r="T67" s="39">
        <v>28007</v>
      </c>
      <c r="U67" s="108" t="s">
        <v>403</v>
      </c>
    </row>
    <row r="68" spans="1:21" x14ac:dyDescent="0.25">
      <c r="A68" s="1" t="s">
        <v>66</v>
      </c>
      <c r="C68" s="3">
        <f t="shared" si="4"/>
        <v>3</v>
      </c>
      <c r="D68" s="31" t="str">
        <f t="shared" ref="D68:D76" si="7">IF(L68="",D67,L68)</f>
        <v>1000027713</v>
      </c>
      <c r="E68" s="32" t="str">
        <f t="shared" si="5"/>
        <v>0002070030</v>
      </c>
      <c r="F68" s="3" t="str">
        <f t="shared" si="6"/>
        <v>EVENTISIMO SLU B (MORA)</v>
      </c>
      <c r="G68" t="s">
        <v>269</v>
      </c>
      <c r="H68" t="s">
        <v>269</v>
      </c>
      <c r="I68" t="s">
        <v>324</v>
      </c>
      <c r="K68" t="str">
        <f t="shared" ref="K68:K76" si="8">IF(L68="",K67,L68)</f>
        <v>1000027713</v>
      </c>
      <c r="L68" s="67"/>
      <c r="M68" s="75" t="s">
        <v>272</v>
      </c>
      <c r="N68" s="81" t="s">
        <v>273</v>
      </c>
      <c r="O68" s="98" t="s">
        <v>345</v>
      </c>
      <c r="P68" s="38" t="s">
        <v>512</v>
      </c>
      <c r="Q68" s="39">
        <v>41</v>
      </c>
      <c r="R68" s="39"/>
      <c r="S68" s="39" t="s">
        <v>349</v>
      </c>
      <c r="T68" s="39">
        <v>8010</v>
      </c>
      <c r="U68" s="108" t="s">
        <v>403</v>
      </c>
    </row>
    <row r="69" spans="1:21" ht="15.75" thickBot="1" x14ac:dyDescent="0.3">
      <c r="A69" s="1" t="s">
        <v>67</v>
      </c>
      <c r="C69" s="3">
        <f t="shared" si="4"/>
        <v>1</v>
      </c>
      <c r="D69" s="31" t="str">
        <f t="shared" si="7"/>
        <v>1200450809</v>
      </c>
      <c r="E69" s="32" t="str">
        <f t="shared" si="5"/>
        <v>0004501909</v>
      </c>
      <c r="F69" s="3" t="str">
        <f t="shared" si="6"/>
        <v xml:space="preserve">
EVENTISIMO PORTUGAL LDA  
  </v>
      </c>
      <c r="G69" t="s">
        <v>293</v>
      </c>
      <c r="H69" t="s">
        <v>292</v>
      </c>
      <c r="I69" t="s">
        <v>551</v>
      </c>
      <c r="K69" t="str">
        <f t="shared" si="8"/>
        <v>1200450809</v>
      </c>
      <c r="L69" s="92" t="s">
        <v>274</v>
      </c>
      <c r="M69" s="82" t="s">
        <v>275</v>
      </c>
      <c r="N69" s="81" t="s">
        <v>276</v>
      </c>
      <c r="O69" s="40" t="s">
        <v>513</v>
      </c>
      <c r="P69" s="41" t="s">
        <v>514</v>
      </c>
      <c r="Q69" s="40">
        <v>43</v>
      </c>
      <c r="R69" s="40" t="s">
        <v>515</v>
      </c>
      <c r="S69" s="40" t="s">
        <v>516</v>
      </c>
      <c r="T69" s="40" t="s">
        <v>517</v>
      </c>
      <c r="U69" s="42" t="s">
        <v>518</v>
      </c>
    </row>
    <row r="70" spans="1:21" x14ac:dyDescent="0.25">
      <c r="A70" s="1" t="s">
        <v>68</v>
      </c>
      <c r="C70">
        <f t="shared" si="4"/>
        <v>1</v>
      </c>
      <c r="D70" s="31" t="str">
        <f t="shared" si="7"/>
        <v xml:space="preserve">1021313080 </v>
      </c>
      <c r="E70" s="32" t="str">
        <f t="shared" si="5"/>
        <v>0001772049</v>
      </c>
      <c r="F70" s="3" t="str">
        <f t="shared" si="6"/>
        <v>PACIFIC WORLD</v>
      </c>
      <c r="G70" s="4" t="s">
        <v>279</v>
      </c>
      <c r="H70" s="4" t="s">
        <v>308</v>
      </c>
      <c r="I70" t="s">
        <v>327</v>
      </c>
      <c r="K70" t="str">
        <f t="shared" si="8"/>
        <v xml:space="preserve">1021313080 </v>
      </c>
      <c r="L70" s="68" t="s">
        <v>519</v>
      </c>
      <c r="M70" s="73" t="s">
        <v>277</v>
      </c>
      <c r="N70" s="81" t="s">
        <v>278</v>
      </c>
      <c r="O70" s="111" t="s">
        <v>345</v>
      </c>
      <c r="P70" s="43" t="s">
        <v>520</v>
      </c>
      <c r="Q70" s="44" t="s">
        <v>386</v>
      </c>
      <c r="R70" s="44"/>
      <c r="S70" s="44" t="s">
        <v>349</v>
      </c>
      <c r="T70" s="112" t="s">
        <v>521</v>
      </c>
      <c r="U70" s="113" t="s">
        <v>403</v>
      </c>
    </row>
    <row r="71" spans="1:21" ht="15.75" thickBot="1" x14ac:dyDescent="0.3">
      <c r="A71" s="1" t="s">
        <v>69</v>
      </c>
      <c r="C71">
        <f t="shared" si="4"/>
        <v>2</v>
      </c>
      <c r="D71" s="31" t="str">
        <f t="shared" si="7"/>
        <v xml:space="preserve">1021313080 </v>
      </c>
      <c r="E71" s="32" t="str">
        <f t="shared" si="5"/>
        <v>0001998394</v>
      </c>
      <c r="F71" s="3" t="str">
        <f t="shared" si="6"/>
        <v>PACIFIC WORLD</v>
      </c>
      <c r="G71" s="4" t="s">
        <v>279</v>
      </c>
      <c r="H71" s="4" t="s">
        <v>308</v>
      </c>
      <c r="I71" t="s">
        <v>551</v>
      </c>
      <c r="K71" t="str">
        <f t="shared" si="8"/>
        <v xml:space="preserve">1021313080 </v>
      </c>
      <c r="L71" s="69"/>
      <c r="M71" s="82" t="s">
        <v>280</v>
      </c>
      <c r="N71" s="81" t="s">
        <v>278</v>
      </c>
      <c r="O71" s="40" t="s">
        <v>345</v>
      </c>
      <c r="P71" s="41" t="s">
        <v>522</v>
      </c>
      <c r="Q71" s="40">
        <v>1</v>
      </c>
      <c r="R71" s="40"/>
      <c r="S71" s="40" t="s">
        <v>379</v>
      </c>
      <c r="T71" s="40">
        <v>41005</v>
      </c>
      <c r="U71" s="42" t="s">
        <v>351</v>
      </c>
    </row>
    <row r="72" spans="1:21" ht="15.75" thickBot="1" x14ac:dyDescent="0.3">
      <c r="A72" s="1" t="s">
        <v>70</v>
      </c>
      <c r="C72">
        <f t="shared" si="4"/>
        <v>1</v>
      </c>
      <c r="D72" s="31" t="str">
        <f t="shared" si="7"/>
        <v>1000094819</v>
      </c>
      <c r="E72" s="32" t="str">
        <f t="shared" si="5"/>
        <v>0001792333</v>
      </c>
      <c r="F72" s="3" t="str">
        <f t="shared" si="6"/>
        <v xml:space="preserve">BMC TRAVEL </v>
      </c>
      <c r="G72" t="s">
        <v>284</v>
      </c>
      <c r="H72" t="s">
        <v>309</v>
      </c>
      <c r="I72" t="s">
        <v>324</v>
      </c>
      <c r="K72" t="str">
        <f t="shared" si="8"/>
        <v>1000094819</v>
      </c>
      <c r="L72" s="54" t="s">
        <v>281</v>
      </c>
      <c r="M72" s="83" t="s">
        <v>282</v>
      </c>
      <c r="N72" s="81" t="s">
        <v>283</v>
      </c>
      <c r="O72" s="45" t="s">
        <v>477</v>
      </c>
      <c r="P72" s="46" t="s">
        <v>523</v>
      </c>
      <c r="Q72" s="47">
        <v>55</v>
      </c>
      <c r="R72" s="47"/>
      <c r="S72" s="47" t="s">
        <v>524</v>
      </c>
      <c r="T72" s="48" t="s">
        <v>525</v>
      </c>
      <c r="U72" s="49" t="s">
        <v>351</v>
      </c>
    </row>
    <row r="73" spans="1:21" ht="15.75" thickBot="1" x14ac:dyDescent="0.3">
      <c r="A73" s="1" t="s">
        <v>71</v>
      </c>
      <c r="C73">
        <f t="shared" si="4"/>
        <v>2</v>
      </c>
      <c r="D73" s="31" t="str">
        <f t="shared" si="7"/>
        <v>1000094819</v>
      </c>
      <c r="E73" s="32" t="str">
        <f t="shared" si="5"/>
        <v>0001792337</v>
      </c>
      <c r="F73" s="3" t="str">
        <f t="shared" si="6"/>
        <v xml:space="preserve">BMC TRAVEL </v>
      </c>
      <c r="G73" t="s">
        <v>284</v>
      </c>
      <c r="H73" t="s">
        <v>309</v>
      </c>
      <c r="I73" t="s">
        <v>324</v>
      </c>
      <c r="K73" t="str">
        <f t="shared" si="8"/>
        <v>1000094819</v>
      </c>
      <c r="L73" s="55"/>
      <c r="M73" s="84" t="s">
        <v>285</v>
      </c>
      <c r="N73" s="81" t="s">
        <v>283</v>
      </c>
      <c r="O73" s="50" t="s">
        <v>345</v>
      </c>
      <c r="P73" s="51" t="s">
        <v>526</v>
      </c>
      <c r="Q73" s="52">
        <v>116</v>
      </c>
      <c r="R73" s="52"/>
      <c r="S73" s="52" t="s">
        <v>357</v>
      </c>
      <c r="T73" s="52">
        <v>28006</v>
      </c>
      <c r="U73" s="53" t="s">
        <v>351</v>
      </c>
    </row>
    <row r="74" spans="1:21" ht="15.75" thickBot="1" x14ac:dyDescent="0.3">
      <c r="A74" s="1" t="s">
        <v>72</v>
      </c>
      <c r="C74">
        <f t="shared" si="4"/>
        <v>1</v>
      </c>
      <c r="D74" s="31">
        <f t="shared" si="7"/>
        <v>1005212597</v>
      </c>
      <c r="E74" s="32" t="str">
        <f t="shared" si="5"/>
        <v>0000817095</v>
      </c>
      <c r="F74" s="3" t="str">
        <f t="shared" si="6"/>
        <v>MCI EVENT SERVICES B ( BCN )</v>
      </c>
      <c r="G74" t="s">
        <v>288</v>
      </c>
      <c r="H74" t="s">
        <v>288</v>
      </c>
      <c r="I74" t="s">
        <v>316</v>
      </c>
      <c r="K74">
        <f t="shared" si="8"/>
        <v>1005212597</v>
      </c>
      <c r="L74" s="56">
        <v>1005212597</v>
      </c>
      <c r="M74" s="85" t="s">
        <v>286</v>
      </c>
      <c r="N74" s="86" t="s">
        <v>287</v>
      </c>
      <c r="O74" s="114" t="s">
        <v>345</v>
      </c>
      <c r="P74" s="86" t="s">
        <v>527</v>
      </c>
      <c r="Q74" s="114">
        <v>32</v>
      </c>
      <c r="R74" s="86"/>
      <c r="S74" s="114" t="s">
        <v>349</v>
      </c>
      <c r="T74" s="114">
        <v>8006</v>
      </c>
      <c r="U74" s="114" t="s">
        <v>351</v>
      </c>
    </row>
    <row r="75" spans="1:21" ht="15.75" thickBot="1" x14ac:dyDescent="0.3">
      <c r="A75" s="1" t="s">
        <v>73</v>
      </c>
      <c r="C75">
        <f t="shared" si="4"/>
        <v>2</v>
      </c>
      <c r="D75" s="31">
        <f t="shared" si="7"/>
        <v>1005212597</v>
      </c>
      <c r="E75" s="32" t="str">
        <f t="shared" si="5"/>
        <v>0000848075</v>
      </c>
      <c r="F75" s="3" t="str">
        <f t="shared" si="6"/>
        <v xml:space="preserve">MCI SPAIN &amp; PORTUGAL </v>
      </c>
      <c r="G75" t="s">
        <v>288</v>
      </c>
      <c r="H75" t="s">
        <v>288</v>
      </c>
      <c r="I75" t="s">
        <v>550</v>
      </c>
      <c r="K75">
        <f t="shared" si="8"/>
        <v>1005212597</v>
      </c>
      <c r="L75" s="57"/>
      <c r="M75" s="87" t="s">
        <v>289</v>
      </c>
      <c r="N75" s="88" t="s">
        <v>290</v>
      </c>
      <c r="O75" s="115" t="s">
        <v>345</v>
      </c>
      <c r="P75" s="88" t="s">
        <v>528</v>
      </c>
      <c r="Q75" s="115">
        <v>151</v>
      </c>
      <c r="R75" s="88"/>
      <c r="S75" s="115" t="s">
        <v>357</v>
      </c>
      <c r="T75" s="115">
        <v>28003</v>
      </c>
      <c r="U75" s="115" t="s">
        <v>351</v>
      </c>
    </row>
    <row r="76" spans="1:21" ht="15.75" thickBot="1" x14ac:dyDescent="0.3">
      <c r="A76" s="1" t="s">
        <v>74</v>
      </c>
      <c r="C76">
        <f t="shared" si="4"/>
        <v>1</v>
      </c>
      <c r="D76" s="31">
        <f t="shared" si="7"/>
        <v>1000042038</v>
      </c>
      <c r="E76" s="32" t="str">
        <f t="shared" si="5"/>
        <v>0000097475</v>
      </c>
      <c r="F76" s="3" t="str">
        <f t="shared" si="6"/>
        <v>GRIFOLS VIAJES</v>
      </c>
      <c r="G76" t="s">
        <v>537</v>
      </c>
      <c r="H76" t="s">
        <v>536</v>
      </c>
      <c r="I76" t="s">
        <v>552</v>
      </c>
      <c r="K76">
        <f t="shared" si="8"/>
        <v>1000042038</v>
      </c>
      <c r="L76" s="37">
        <v>1000042038</v>
      </c>
      <c r="M76" s="75" t="s">
        <v>535</v>
      </c>
      <c r="N76" s="80" t="s">
        <v>536</v>
      </c>
      <c r="O76" s="98" t="s">
        <v>464</v>
      </c>
      <c r="P76" s="79" t="s">
        <v>545</v>
      </c>
      <c r="Q76" s="98" t="s">
        <v>546</v>
      </c>
      <c r="R76" s="101"/>
      <c r="S76" s="98" t="s">
        <v>547</v>
      </c>
      <c r="T76" s="103" t="s">
        <v>548</v>
      </c>
      <c r="U76" s="115" t="s">
        <v>351</v>
      </c>
    </row>
    <row r="77" spans="1:21" x14ac:dyDescent="0.25">
      <c r="A77" s="1" t="s">
        <v>75</v>
      </c>
    </row>
    <row r="78" spans="1:21" x14ac:dyDescent="0.25">
      <c r="A78" s="1" t="s">
        <v>76</v>
      </c>
    </row>
    <row r="79" spans="1:21" x14ac:dyDescent="0.25">
      <c r="A79" s="1" t="s">
        <v>77</v>
      </c>
    </row>
    <row r="80" spans="1:21" x14ac:dyDescent="0.25">
      <c r="A80" s="1" t="s">
        <v>78</v>
      </c>
    </row>
    <row r="81" spans="1:1" x14ac:dyDescent="0.25">
      <c r="A81" s="1" t="s">
        <v>79</v>
      </c>
    </row>
    <row r="82" spans="1:1" x14ac:dyDescent="0.25">
      <c r="A82" s="1" t="s">
        <v>80</v>
      </c>
    </row>
    <row r="83" spans="1:1" x14ac:dyDescent="0.25">
      <c r="A83" s="1" t="s">
        <v>81</v>
      </c>
    </row>
    <row r="84" spans="1:1" x14ac:dyDescent="0.25">
      <c r="A84" s="1" t="s">
        <v>82</v>
      </c>
    </row>
    <row r="85" spans="1:1" x14ac:dyDescent="0.25">
      <c r="A85" s="1" t="s">
        <v>83</v>
      </c>
    </row>
    <row r="86" spans="1:1" x14ac:dyDescent="0.25">
      <c r="A86" s="1" t="s">
        <v>84</v>
      </c>
    </row>
    <row r="87" spans="1:1" x14ac:dyDescent="0.25">
      <c r="A87" s="1" t="s">
        <v>85</v>
      </c>
    </row>
    <row r="88" spans="1:1" x14ac:dyDescent="0.25">
      <c r="A88" s="1" t="s">
        <v>86</v>
      </c>
    </row>
    <row r="89" spans="1:1" x14ac:dyDescent="0.25">
      <c r="A89" s="1" t="s">
        <v>87</v>
      </c>
    </row>
    <row r="90" spans="1:1" x14ac:dyDescent="0.25">
      <c r="A90" s="1" t="s">
        <v>88</v>
      </c>
    </row>
    <row r="91" spans="1:1" x14ac:dyDescent="0.25">
      <c r="A91" s="1" t="s">
        <v>89</v>
      </c>
    </row>
    <row r="92" spans="1:1" x14ac:dyDescent="0.25">
      <c r="A92" s="1" t="s">
        <v>90</v>
      </c>
    </row>
    <row r="93" spans="1:1" x14ac:dyDescent="0.25">
      <c r="A93" s="1" t="s">
        <v>91</v>
      </c>
    </row>
    <row r="94" spans="1:1" x14ac:dyDescent="0.25">
      <c r="A94" s="1" t="s">
        <v>92</v>
      </c>
    </row>
    <row r="95" spans="1:1" x14ac:dyDescent="0.25">
      <c r="A95" s="1" t="s">
        <v>93</v>
      </c>
    </row>
    <row r="96" spans="1:1" x14ac:dyDescent="0.25">
      <c r="A96" s="1" t="s">
        <v>94</v>
      </c>
    </row>
    <row r="97" spans="1:1" x14ac:dyDescent="0.25">
      <c r="A97" s="1" t="s">
        <v>95</v>
      </c>
    </row>
    <row r="98" spans="1:1" x14ac:dyDescent="0.25">
      <c r="A98" s="1" t="s">
        <v>96</v>
      </c>
    </row>
    <row r="99" spans="1:1" x14ac:dyDescent="0.25">
      <c r="A99" s="1" t="s">
        <v>97</v>
      </c>
    </row>
    <row r="100" spans="1:1" x14ac:dyDescent="0.25">
      <c r="A100" s="1" t="s">
        <v>98</v>
      </c>
    </row>
    <row r="101" spans="1:1" x14ac:dyDescent="0.25">
      <c r="A101" s="1" t="s">
        <v>99</v>
      </c>
    </row>
    <row r="102" spans="1:1" x14ac:dyDescent="0.25">
      <c r="A102" s="1" t="s">
        <v>100</v>
      </c>
    </row>
    <row r="103" spans="1:1" x14ac:dyDescent="0.25">
      <c r="A103" s="1" t="s">
        <v>101</v>
      </c>
    </row>
    <row r="104" spans="1:1" x14ac:dyDescent="0.25">
      <c r="A104" s="1" t="s">
        <v>102</v>
      </c>
    </row>
    <row r="105" spans="1:1" x14ac:dyDescent="0.25">
      <c r="A105" s="1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CC034-958C-41CD-9567-75388BBCF235}">
  <sheetPr codeName="Sheet2"/>
  <dimension ref="B1:AF58"/>
  <sheetViews>
    <sheetView showGridLines="0" tabSelected="1" topLeftCell="D1" zoomScale="80" zoomScaleNormal="80" workbookViewId="0">
      <selection activeCell="M11" sqref="M11"/>
    </sheetView>
  </sheetViews>
  <sheetFormatPr defaultColWidth="20.42578125" defaultRowHeight="15" x14ac:dyDescent="0.25"/>
  <cols>
    <col min="1" max="1" width="1.85546875" customWidth="1"/>
    <col min="2" max="2" width="35.5703125" customWidth="1"/>
    <col min="3" max="3" width="13.85546875" customWidth="1"/>
    <col min="4" max="4" width="16.140625" customWidth="1"/>
    <col min="5" max="5" width="31.28515625" customWidth="1"/>
    <col min="6" max="6" width="12.5703125" bestFit="1" customWidth="1"/>
    <col min="7" max="7" width="52.140625" customWidth="1"/>
    <col min="8" max="8" width="14" customWidth="1"/>
    <col min="9" max="9" width="18.28515625" customWidth="1"/>
    <col min="10" max="10" width="25.85546875" customWidth="1"/>
    <col min="11" max="11" width="26.28515625" customWidth="1"/>
    <col min="12" max="12" width="17.42578125" customWidth="1"/>
    <col min="13" max="13" width="34.85546875" customWidth="1"/>
    <col min="14" max="14" width="31.28515625" customWidth="1"/>
    <col min="15" max="16" width="18.140625" style="24" hidden="1" customWidth="1"/>
    <col min="17" max="17" width="26.85546875" customWidth="1"/>
    <col min="18" max="18" width="22.140625" customWidth="1"/>
    <col min="19" max="19" width="29.28515625" customWidth="1"/>
    <col min="20" max="31" width="20.42578125" customWidth="1"/>
    <col min="32" max="32" width="5.28515625" customWidth="1"/>
  </cols>
  <sheetData>
    <row r="1" spans="2:32" ht="5.0999999999999996" customHeight="1" x14ac:dyDescent="0.25"/>
    <row r="2" spans="2:32" ht="23.25" x14ac:dyDescent="0.25">
      <c r="B2" s="19" t="s">
        <v>332</v>
      </c>
    </row>
    <row r="3" spans="2:32" ht="24.6" customHeight="1" x14ac:dyDescent="0.25">
      <c r="B3" s="19" t="s">
        <v>330</v>
      </c>
    </row>
    <row r="4" spans="2:32" s="17" customFormat="1" ht="23.25" x14ac:dyDescent="0.35">
      <c r="B4" s="18" t="s">
        <v>336</v>
      </c>
      <c r="O4" s="25"/>
      <c r="P4" s="25"/>
    </row>
    <row r="5" spans="2:32" s="17" customFormat="1" ht="23.25" x14ac:dyDescent="0.35">
      <c r="B5" s="18" t="s">
        <v>331</v>
      </c>
      <c r="O5" s="25"/>
      <c r="P5" s="25"/>
    </row>
    <row r="6" spans="2:32" s="17" customFormat="1" ht="23.25" x14ac:dyDescent="0.35">
      <c r="B6" s="18" t="s">
        <v>337</v>
      </c>
      <c r="O6" s="25"/>
      <c r="P6" s="25"/>
    </row>
    <row r="7" spans="2:32" ht="8.1" customHeight="1" thickBot="1" x14ac:dyDescent="0.3"/>
    <row r="8" spans="2:32" ht="45.95" customHeight="1" thickBot="1" x14ac:dyDescent="0.3">
      <c r="B8" s="14" t="s">
        <v>104</v>
      </c>
      <c r="C8" s="14" t="s">
        <v>112</v>
      </c>
      <c r="D8" s="14" t="s">
        <v>105</v>
      </c>
      <c r="E8" s="14" t="s">
        <v>106</v>
      </c>
      <c r="F8" s="14" t="s">
        <v>107</v>
      </c>
      <c r="G8" s="14" t="s">
        <v>108</v>
      </c>
      <c r="H8" s="14" t="s">
        <v>109</v>
      </c>
      <c r="I8" s="14" t="s">
        <v>314</v>
      </c>
      <c r="J8" s="14" t="s">
        <v>110</v>
      </c>
      <c r="K8" s="14" t="s">
        <v>111</v>
      </c>
      <c r="L8" s="14" t="s">
        <v>341</v>
      </c>
      <c r="M8" s="14" t="s">
        <v>338</v>
      </c>
      <c r="N8" s="14" t="s">
        <v>343</v>
      </c>
      <c r="O8" s="14" t="s">
        <v>339</v>
      </c>
      <c r="P8" s="14" t="s">
        <v>340</v>
      </c>
      <c r="Q8" s="15" t="s">
        <v>342</v>
      </c>
      <c r="R8" s="16" t="s">
        <v>329</v>
      </c>
    </row>
    <row r="9" spans="2:32" x14ac:dyDescent="0.25">
      <c r="B9" s="20" t="s">
        <v>36</v>
      </c>
      <c r="C9" s="20" t="s">
        <v>311</v>
      </c>
      <c r="D9" s="22" t="s">
        <v>123</v>
      </c>
      <c r="E9" s="20" t="str">
        <f>IFERROR(VLOOKUP(D9,LISTAS!D:H,5,0),"")</f>
        <v/>
      </c>
      <c r="F9" s="20" t="s">
        <v>131</v>
      </c>
      <c r="G9" s="20" t="str">
        <f>IFERROR(VLOOKUP(F9,LISTAS!$E$2:$F$75,2,0),"")</f>
        <v>CWT (7182- MEETINGS &amp; EVENTS-BARCELONA)</v>
      </c>
      <c r="H9" s="20" t="s">
        <v>334</v>
      </c>
      <c r="I9" s="20">
        <v>123456789</v>
      </c>
      <c r="J9" s="20" t="s">
        <v>333</v>
      </c>
      <c r="K9" s="20" t="str">
        <f>IFERROR(VLOOKUP(F9,LISTAS!$E:$I,5,0),"")</f>
        <v>ANABEL PORTERO</v>
      </c>
      <c r="L9" s="20" t="s">
        <v>335</v>
      </c>
      <c r="M9" s="20">
        <v>2500</v>
      </c>
      <c r="N9" s="20">
        <v>100</v>
      </c>
      <c r="O9" s="23">
        <f t="shared" ref="O9" si="0">IF(AND(O8&lt;&gt;"",H9=H8),0,SUMIFS(N:N,H:H,H9)-(SUMIFS(N:N,H:H,H9)-N9))</f>
        <v>100</v>
      </c>
      <c r="P9" s="23">
        <f t="shared" ref="P9" si="1">IFERROR(M9-SUMIFS(O:O,H:H,H9)/COUNTIFS(H:H,H9),"")</f>
        <v>2400</v>
      </c>
      <c r="Q9" s="20">
        <f t="shared" ref="Q9" si="2">IFERROR(IF(SUMIFS(P:P,H:H,H9,C:C,"F&amp;B")&gt;SUMIF(H:H,H9,P:P)*0.5,0,P9*0.1),"")</f>
        <v>240</v>
      </c>
      <c r="R9" s="21" t="str">
        <f t="shared" ref="R9" si="3">IF(E9="","",IF(E9="PARTY ID NOT SMART","PARTY ID NOT SMART",IF(Q9="","",IF(SUMIF(H:H,H9,Q:Q)&gt;=200,"SI","NO"))))</f>
        <v/>
      </c>
      <c r="AF9" t="e">
        <f>VLOOKUP(D9,LISTAS!D:H,4,0)</f>
        <v>#N/A</v>
      </c>
    </row>
    <row r="10" spans="2:32" x14ac:dyDescent="0.25">
      <c r="B10" s="5"/>
      <c r="C10" s="5"/>
      <c r="D10" s="33"/>
      <c r="E10" s="8" t="str">
        <f>IF(D10="","",IFERROR(VLOOKUP(D10,LISTAS!D:H,5,0),"PARTY ID NOT SMART"))</f>
        <v/>
      </c>
      <c r="F10" s="5"/>
      <c r="G10" s="8" t="str">
        <f>IFERROR(VLOOKUP(F10,LISTAS!$E$2:$F$76,2,0),"")</f>
        <v/>
      </c>
      <c r="H10" s="5"/>
      <c r="I10" s="5"/>
      <c r="J10" s="5"/>
      <c r="K10" s="8" t="str">
        <f>IFERROR(VLOOKUP(F10,LISTAS!$E:$I,5,0),"")</f>
        <v/>
      </c>
      <c r="L10" s="5"/>
      <c r="M10" s="5"/>
      <c r="N10" s="5"/>
      <c r="O10" s="26">
        <f>IF(AND(O9&lt;&gt;"",H10=H9),0,SUMIFS(N:N,H:H,H10)-(SUMIFS(N:N,H:H,H10)-N10))</f>
        <v>0</v>
      </c>
      <c r="P10" s="26" t="str">
        <f>IFERROR(M10-SUMIFS(O:O,H:H,H10)/COUNTIFS(H:H,H10),"")</f>
        <v/>
      </c>
      <c r="Q10" s="8" t="str">
        <f>IFERROR(IF(SUMIFS(P:P,H:H,H10,C:C,"F&amp;B")&gt;SUMIF(H:H,H10,P:P)*0.5,0,P10*0.1),"")</f>
        <v/>
      </c>
      <c r="R10" s="11" t="str">
        <f>IF(E10="","",IF(E10="PARTY ID NOT SMART","PARTY ID NOT SMART",IF(Q10="","",IF(SUMIF(H:H,H10,Q:Q)&gt;=200,"SI","NO"))))</f>
        <v/>
      </c>
      <c r="AF10" t="str">
        <f>IFERROR(VLOOKUP(D10,LISTAS!D:H,4,0),"")</f>
        <v/>
      </c>
    </row>
    <row r="11" spans="2:32" x14ac:dyDescent="0.25">
      <c r="B11" s="6"/>
      <c r="C11" s="6"/>
      <c r="D11" s="34"/>
      <c r="E11" s="9" t="str">
        <f>IF(D11="","",IFERROR(VLOOKUP(D11,LISTAS!D:H,5,0),"PARTY ID NOT SMART"))</f>
        <v/>
      </c>
      <c r="F11" s="6"/>
      <c r="G11" s="9" t="str">
        <f>IFERROR(VLOOKUP(F11,LISTAS!$E$2:$F$76,2,0),"")</f>
        <v/>
      </c>
      <c r="H11" s="6"/>
      <c r="I11" s="6"/>
      <c r="J11" s="6"/>
      <c r="K11" s="9" t="str">
        <f>IFERROR(VLOOKUP(F11,LISTAS!$E:$I,5,0),"")</f>
        <v/>
      </c>
      <c r="L11" s="6"/>
      <c r="M11" s="6"/>
      <c r="N11" s="6"/>
      <c r="O11" s="27">
        <f t="shared" ref="O11:O58" si="4">IF(AND(O10&lt;&gt;"",H11=H10),0,SUMIFS(N:N,H:H,H11)-(SUMIFS(N:N,H:H,H11)-N11))</f>
        <v>0</v>
      </c>
      <c r="P11" s="27" t="str">
        <f t="shared" ref="P11:P58" si="5">IFERROR(M11-SUMIFS(O:O,H:H,H11)/COUNTIFS(H:H,H11),"")</f>
        <v/>
      </c>
      <c r="Q11" s="9" t="str">
        <f t="shared" ref="Q11:Q58" si="6">IFERROR(IF(SUMIFS(P:P,H:H,H11,C:C,"F&amp;B")&gt;SUMIF(H:H,H11,P:P)*0.5,0,P11*0.1),"")</f>
        <v/>
      </c>
      <c r="R11" s="12" t="str">
        <f t="shared" ref="R11:R58" si="7">IF(E11="","",IF(E11="PARTY ID NOT SMART","PARTY ID NOT SMART",IF(Q11="","",IF(SUMIF(H:H,H11,Q:Q)&gt;=200,"SI","NO"))))</f>
        <v/>
      </c>
      <c r="AF11" t="str">
        <f>IFERROR(VLOOKUP(D11,LISTAS!D:H,4,0),"")</f>
        <v/>
      </c>
    </row>
    <row r="12" spans="2:32" x14ac:dyDescent="0.25">
      <c r="B12" s="5"/>
      <c r="C12" s="5"/>
      <c r="D12" s="33"/>
      <c r="E12" s="8" t="str">
        <f>IF(D12="","",IFERROR(VLOOKUP(D12,LISTAS!D:H,5,0),"PARTY ID NOT SMART"))</f>
        <v/>
      </c>
      <c r="F12" s="5"/>
      <c r="G12" s="8" t="str">
        <f>IFERROR(VLOOKUP(F12,LISTAS!$E$2:$F$76,2,0),"")</f>
        <v/>
      </c>
      <c r="H12" s="5"/>
      <c r="I12" s="5"/>
      <c r="J12" s="5"/>
      <c r="K12" s="8" t="str">
        <f>IFERROR(VLOOKUP(F12,LISTAS!$E:$I,5,0),"")</f>
        <v/>
      </c>
      <c r="L12" s="5"/>
      <c r="M12" s="5"/>
      <c r="N12" s="5"/>
      <c r="O12" s="26">
        <f t="shared" si="4"/>
        <v>0</v>
      </c>
      <c r="P12" s="26" t="str">
        <f t="shared" si="5"/>
        <v/>
      </c>
      <c r="Q12" s="8" t="str">
        <f t="shared" si="6"/>
        <v/>
      </c>
      <c r="R12" s="11" t="str">
        <f t="shared" si="7"/>
        <v/>
      </c>
      <c r="AF12" t="str">
        <f>IFERROR(VLOOKUP(D12,LISTAS!D:H,4,0),"")</f>
        <v/>
      </c>
    </row>
    <row r="13" spans="2:32" x14ac:dyDescent="0.25">
      <c r="B13" s="6"/>
      <c r="C13" s="6"/>
      <c r="D13" s="34"/>
      <c r="E13" s="9" t="str">
        <f>IF(D13="","",IFERROR(VLOOKUP(D13,LISTAS!D:H,5,0),"PARTY ID NOT SMART"))</f>
        <v/>
      </c>
      <c r="F13" s="6"/>
      <c r="G13" s="9" t="str">
        <f>IFERROR(VLOOKUP(F13,LISTAS!$E$2:$F$76,2,0),"")</f>
        <v/>
      </c>
      <c r="H13" s="6"/>
      <c r="I13" s="6"/>
      <c r="J13" s="6"/>
      <c r="K13" s="9" t="str">
        <f>IFERROR(VLOOKUP(F13,LISTAS!$E:$I,5,0),"")</f>
        <v/>
      </c>
      <c r="L13" s="6"/>
      <c r="M13" s="6"/>
      <c r="N13" s="6"/>
      <c r="O13" s="27">
        <f t="shared" si="4"/>
        <v>0</v>
      </c>
      <c r="P13" s="27" t="str">
        <f t="shared" si="5"/>
        <v/>
      </c>
      <c r="Q13" s="9" t="str">
        <f t="shared" si="6"/>
        <v/>
      </c>
      <c r="R13" s="12" t="str">
        <f t="shared" si="7"/>
        <v/>
      </c>
      <c r="AF13" t="str">
        <f>IFERROR(VLOOKUP(D13,LISTAS!D:H,4,0),"")</f>
        <v/>
      </c>
    </row>
    <row r="14" spans="2:32" x14ac:dyDescent="0.25">
      <c r="B14" s="5"/>
      <c r="C14" s="5"/>
      <c r="D14" s="33"/>
      <c r="E14" s="8" t="str">
        <f>IF(D14="","",IFERROR(VLOOKUP(D14,LISTAS!D:H,5,0),"PARTY ID NOT SMART"))</f>
        <v/>
      </c>
      <c r="F14" s="5"/>
      <c r="G14" s="8" t="str">
        <f>IFERROR(VLOOKUP(F14,LISTAS!$E$2:$F$76,2,0),"")</f>
        <v/>
      </c>
      <c r="H14" s="5"/>
      <c r="I14" s="5"/>
      <c r="J14" s="5"/>
      <c r="K14" s="8" t="str">
        <f>IFERROR(VLOOKUP(F14,LISTAS!$E:$I,5,0),"")</f>
        <v/>
      </c>
      <c r="L14" s="5"/>
      <c r="M14" s="5"/>
      <c r="N14" s="5"/>
      <c r="O14" s="26">
        <f t="shared" si="4"/>
        <v>0</v>
      </c>
      <c r="P14" s="26" t="str">
        <f t="shared" si="5"/>
        <v/>
      </c>
      <c r="Q14" s="8" t="str">
        <f t="shared" si="6"/>
        <v/>
      </c>
      <c r="R14" s="11" t="str">
        <f t="shared" si="7"/>
        <v/>
      </c>
      <c r="AF14" t="str">
        <f>IFERROR(VLOOKUP(D14,LISTAS!D:H,4,0),"")</f>
        <v/>
      </c>
    </row>
    <row r="15" spans="2:32" x14ac:dyDescent="0.25">
      <c r="B15" s="6"/>
      <c r="C15" s="6"/>
      <c r="D15" s="34"/>
      <c r="E15" s="9" t="str">
        <f>IF(D15="","",IFERROR(VLOOKUP(D15,LISTAS!D:H,5,0),"PARTY ID NOT SMART"))</f>
        <v/>
      </c>
      <c r="F15" s="6"/>
      <c r="G15" s="9" t="str">
        <f>IFERROR(VLOOKUP(F15,LISTAS!$E$2:$F$76,2,0),"")</f>
        <v/>
      </c>
      <c r="H15" s="6"/>
      <c r="I15" s="6"/>
      <c r="J15" s="6"/>
      <c r="K15" s="9" t="str">
        <f>IFERROR(VLOOKUP(F15,LISTAS!$E:$I,5,0),"")</f>
        <v/>
      </c>
      <c r="L15" s="6"/>
      <c r="M15" s="6"/>
      <c r="N15" s="6"/>
      <c r="O15" s="27">
        <f t="shared" si="4"/>
        <v>0</v>
      </c>
      <c r="P15" s="27" t="str">
        <f t="shared" si="5"/>
        <v/>
      </c>
      <c r="Q15" s="9" t="str">
        <f t="shared" si="6"/>
        <v/>
      </c>
      <c r="R15" s="12" t="str">
        <f t="shared" si="7"/>
        <v/>
      </c>
      <c r="AF15" t="str">
        <f>IFERROR(VLOOKUP(D15,LISTAS!D:H,4,0),"")</f>
        <v/>
      </c>
    </row>
    <row r="16" spans="2:32" x14ac:dyDescent="0.25">
      <c r="B16" s="5"/>
      <c r="C16" s="5"/>
      <c r="D16" s="33"/>
      <c r="E16" s="8" t="str">
        <f>IF(D16="","",IFERROR(VLOOKUP(D16,LISTAS!D:H,5,0),"PARTY ID NOT SMART"))</f>
        <v/>
      </c>
      <c r="F16" s="5"/>
      <c r="G16" s="8" t="str">
        <f>IFERROR(VLOOKUP(F16,LISTAS!$E$2:$F$76,2,0),"")</f>
        <v/>
      </c>
      <c r="H16" s="5"/>
      <c r="I16" s="5"/>
      <c r="J16" s="5"/>
      <c r="K16" s="8" t="str">
        <f>IFERROR(VLOOKUP(F16,LISTAS!$E:$I,5,0),"")</f>
        <v/>
      </c>
      <c r="L16" s="5"/>
      <c r="M16" s="5"/>
      <c r="N16" s="5"/>
      <c r="O16" s="26">
        <f t="shared" si="4"/>
        <v>0</v>
      </c>
      <c r="P16" s="26" t="str">
        <f t="shared" si="5"/>
        <v/>
      </c>
      <c r="Q16" s="8" t="str">
        <f t="shared" si="6"/>
        <v/>
      </c>
      <c r="R16" s="11" t="str">
        <f t="shared" si="7"/>
        <v/>
      </c>
      <c r="AF16" t="str">
        <f>IFERROR(VLOOKUP(D16,LISTAS!D:H,4,0),"")</f>
        <v/>
      </c>
    </row>
    <row r="17" spans="2:32" x14ac:dyDescent="0.25">
      <c r="B17" s="6"/>
      <c r="C17" s="6"/>
      <c r="D17" s="34"/>
      <c r="E17" s="9" t="str">
        <f>IF(D17="","",IFERROR(VLOOKUP(D17,LISTAS!D:H,5,0),"PARTY ID NOT SMART"))</f>
        <v/>
      </c>
      <c r="F17" s="6"/>
      <c r="G17" s="9" t="str">
        <f>IFERROR(VLOOKUP(F17,LISTAS!$E$2:$F$76,2,0),"")</f>
        <v/>
      </c>
      <c r="H17" s="6"/>
      <c r="I17" s="6"/>
      <c r="J17" s="6"/>
      <c r="K17" s="9" t="str">
        <f>IFERROR(VLOOKUP(F17,LISTAS!$E:$I,5,0),"")</f>
        <v/>
      </c>
      <c r="L17" s="6"/>
      <c r="M17" s="6"/>
      <c r="N17" s="6"/>
      <c r="O17" s="27">
        <f t="shared" si="4"/>
        <v>0</v>
      </c>
      <c r="P17" s="27" t="str">
        <f t="shared" si="5"/>
        <v/>
      </c>
      <c r="Q17" s="9" t="str">
        <f t="shared" si="6"/>
        <v/>
      </c>
      <c r="R17" s="12" t="str">
        <f t="shared" si="7"/>
        <v/>
      </c>
      <c r="AF17" t="str">
        <f>IFERROR(VLOOKUP(D17,LISTAS!D:H,4,0),"")</f>
        <v/>
      </c>
    </row>
    <row r="18" spans="2:32" x14ac:dyDescent="0.25">
      <c r="B18" s="5"/>
      <c r="C18" s="5"/>
      <c r="D18" s="33"/>
      <c r="E18" s="8" t="str">
        <f>IF(D18="","",IFERROR(VLOOKUP(D18,LISTAS!D:H,5,0),"PARTY ID NOT SMART"))</f>
        <v/>
      </c>
      <c r="F18" s="5"/>
      <c r="G18" s="8" t="str">
        <f>IFERROR(VLOOKUP(F18,LISTAS!$E$2:$F$76,2,0),"")</f>
        <v/>
      </c>
      <c r="H18" s="5"/>
      <c r="I18" s="5"/>
      <c r="J18" s="5"/>
      <c r="K18" s="8" t="str">
        <f>IFERROR(VLOOKUP(F18,LISTAS!$E:$I,5,0),"")</f>
        <v/>
      </c>
      <c r="L18" s="5"/>
      <c r="M18" s="5"/>
      <c r="N18" s="5"/>
      <c r="O18" s="26">
        <f t="shared" si="4"/>
        <v>0</v>
      </c>
      <c r="P18" s="26" t="str">
        <f t="shared" si="5"/>
        <v/>
      </c>
      <c r="Q18" s="8" t="str">
        <f t="shared" si="6"/>
        <v/>
      </c>
      <c r="R18" s="11" t="str">
        <f t="shared" si="7"/>
        <v/>
      </c>
      <c r="AF18" t="str">
        <f>IFERROR(VLOOKUP(D18,LISTAS!D:H,4,0),"")</f>
        <v/>
      </c>
    </row>
    <row r="19" spans="2:32" x14ac:dyDescent="0.25">
      <c r="B19" s="6"/>
      <c r="C19" s="6"/>
      <c r="D19" s="34"/>
      <c r="E19" s="9" t="str">
        <f>IF(D19="","",IFERROR(VLOOKUP(D19,LISTAS!D:H,5,0),"PARTY ID NOT SMART"))</f>
        <v/>
      </c>
      <c r="F19" s="6"/>
      <c r="G19" s="9" t="str">
        <f>IFERROR(VLOOKUP(F19,LISTAS!$E$2:$F$76,2,0),"")</f>
        <v/>
      </c>
      <c r="H19" s="6"/>
      <c r="I19" s="6"/>
      <c r="J19" s="6"/>
      <c r="K19" s="9" t="str">
        <f>IFERROR(VLOOKUP(F19,LISTAS!$E:$I,5,0),"")</f>
        <v/>
      </c>
      <c r="L19" s="6"/>
      <c r="M19" s="6"/>
      <c r="N19" s="6"/>
      <c r="O19" s="27">
        <f t="shared" si="4"/>
        <v>0</v>
      </c>
      <c r="P19" s="27" t="str">
        <f t="shared" si="5"/>
        <v/>
      </c>
      <c r="Q19" s="9" t="str">
        <f t="shared" si="6"/>
        <v/>
      </c>
      <c r="R19" s="12" t="str">
        <f t="shared" si="7"/>
        <v/>
      </c>
      <c r="AF19" t="str">
        <f>IFERROR(VLOOKUP(D19,LISTAS!D:H,4,0),"")</f>
        <v/>
      </c>
    </row>
    <row r="20" spans="2:32" x14ac:dyDescent="0.25">
      <c r="B20" s="5"/>
      <c r="C20" s="5"/>
      <c r="D20" s="33"/>
      <c r="E20" s="8" t="str">
        <f>IF(D20="","",IFERROR(VLOOKUP(D20,LISTAS!D:H,5,0),"PARTY ID NOT SMART"))</f>
        <v/>
      </c>
      <c r="F20" s="5"/>
      <c r="G20" s="8" t="str">
        <f>IFERROR(VLOOKUP(F20,LISTAS!$E$2:$F$76,2,0),"")</f>
        <v/>
      </c>
      <c r="H20" s="5"/>
      <c r="I20" s="5"/>
      <c r="J20" s="5"/>
      <c r="K20" s="8" t="str">
        <f>IFERROR(VLOOKUP(F20,LISTAS!$E:$I,5,0),"")</f>
        <v/>
      </c>
      <c r="L20" s="5"/>
      <c r="M20" s="5"/>
      <c r="N20" s="5"/>
      <c r="O20" s="26">
        <f t="shared" si="4"/>
        <v>0</v>
      </c>
      <c r="P20" s="26" t="str">
        <f t="shared" si="5"/>
        <v/>
      </c>
      <c r="Q20" s="8" t="str">
        <f t="shared" si="6"/>
        <v/>
      </c>
      <c r="R20" s="11" t="str">
        <f t="shared" si="7"/>
        <v/>
      </c>
      <c r="AF20" t="str">
        <f>IFERROR(VLOOKUP(D20,LISTAS!D:H,4,0),"")</f>
        <v/>
      </c>
    </row>
    <row r="21" spans="2:32" x14ac:dyDescent="0.25">
      <c r="B21" s="6"/>
      <c r="C21" s="6"/>
      <c r="D21" s="34"/>
      <c r="E21" s="9" t="str">
        <f>IF(D21="","",IFERROR(VLOOKUP(D21,LISTAS!D:H,5,0),"PARTY ID NOT SMART"))</f>
        <v/>
      </c>
      <c r="F21" s="6"/>
      <c r="G21" s="9" t="str">
        <f>IFERROR(VLOOKUP(F21,LISTAS!$E$2:$F$76,2,0),"")</f>
        <v/>
      </c>
      <c r="H21" s="6"/>
      <c r="I21" s="6"/>
      <c r="J21" s="6"/>
      <c r="K21" s="9" t="str">
        <f>IFERROR(VLOOKUP(F21,LISTAS!$E:$I,5,0),"")</f>
        <v/>
      </c>
      <c r="L21" s="6"/>
      <c r="M21" s="6"/>
      <c r="N21" s="6"/>
      <c r="O21" s="27">
        <f t="shared" si="4"/>
        <v>0</v>
      </c>
      <c r="P21" s="27" t="str">
        <f t="shared" si="5"/>
        <v/>
      </c>
      <c r="Q21" s="9" t="str">
        <f t="shared" si="6"/>
        <v/>
      </c>
      <c r="R21" s="12" t="str">
        <f t="shared" si="7"/>
        <v/>
      </c>
      <c r="AF21" t="str">
        <f>IFERROR(VLOOKUP(D21,LISTAS!D:H,4,0),"")</f>
        <v/>
      </c>
    </row>
    <row r="22" spans="2:32" x14ac:dyDescent="0.25">
      <c r="B22" s="5"/>
      <c r="C22" s="5"/>
      <c r="D22" s="33"/>
      <c r="E22" s="8" t="str">
        <f>IF(D22="","",IFERROR(VLOOKUP(D22,LISTAS!D:H,5,0),"PARTY ID NOT SMART"))</f>
        <v/>
      </c>
      <c r="F22" s="5"/>
      <c r="G22" s="8" t="str">
        <f>IFERROR(VLOOKUP(F22,LISTAS!$E$2:$F$76,2,0),"")</f>
        <v/>
      </c>
      <c r="H22" s="5"/>
      <c r="I22" s="5"/>
      <c r="J22" s="5"/>
      <c r="K22" s="8" t="str">
        <f>IFERROR(VLOOKUP(F22,LISTAS!$E:$I,5,0),"")</f>
        <v/>
      </c>
      <c r="L22" s="5"/>
      <c r="M22" s="5"/>
      <c r="N22" s="5"/>
      <c r="O22" s="26">
        <f t="shared" si="4"/>
        <v>0</v>
      </c>
      <c r="P22" s="26" t="str">
        <f t="shared" si="5"/>
        <v/>
      </c>
      <c r="Q22" s="8" t="str">
        <f t="shared" si="6"/>
        <v/>
      </c>
      <c r="R22" s="11" t="str">
        <f t="shared" si="7"/>
        <v/>
      </c>
      <c r="AF22" t="str">
        <f>IFERROR(VLOOKUP(D22,LISTAS!D:H,4,0),"")</f>
        <v/>
      </c>
    </row>
    <row r="23" spans="2:32" x14ac:dyDescent="0.25">
      <c r="B23" s="6"/>
      <c r="C23" s="6"/>
      <c r="D23" s="34"/>
      <c r="E23" s="9" t="str">
        <f>IF(D23="","",IFERROR(VLOOKUP(D23,LISTAS!D:H,5,0),"PARTY ID NOT SMART"))</f>
        <v/>
      </c>
      <c r="F23" s="6"/>
      <c r="G23" s="9" t="str">
        <f>IFERROR(VLOOKUP(F23,LISTAS!$E$2:$F$76,2,0),"")</f>
        <v/>
      </c>
      <c r="H23" s="6"/>
      <c r="I23" s="6"/>
      <c r="J23" s="6"/>
      <c r="K23" s="9" t="str">
        <f>IFERROR(VLOOKUP(F23,LISTAS!$E:$I,5,0),"")</f>
        <v/>
      </c>
      <c r="L23" s="6"/>
      <c r="M23" s="6"/>
      <c r="N23" s="6"/>
      <c r="O23" s="27">
        <f t="shared" si="4"/>
        <v>0</v>
      </c>
      <c r="P23" s="27" t="str">
        <f t="shared" si="5"/>
        <v/>
      </c>
      <c r="Q23" s="9" t="str">
        <f t="shared" si="6"/>
        <v/>
      </c>
      <c r="R23" s="12" t="str">
        <f t="shared" si="7"/>
        <v/>
      </c>
      <c r="AF23" t="str">
        <f>IFERROR(VLOOKUP(D23,LISTAS!D:H,4,0),"")</f>
        <v/>
      </c>
    </row>
    <row r="24" spans="2:32" x14ac:dyDescent="0.25">
      <c r="B24" s="5"/>
      <c r="C24" s="5"/>
      <c r="D24" s="33"/>
      <c r="E24" s="8" t="str">
        <f>IF(D24="","",IFERROR(VLOOKUP(D24,LISTAS!D:H,5,0),"PARTY ID NOT SMART"))</f>
        <v/>
      </c>
      <c r="F24" s="5"/>
      <c r="G24" s="8" t="str">
        <f>IFERROR(VLOOKUP(F24,LISTAS!$E$2:$F$76,2,0),"")</f>
        <v/>
      </c>
      <c r="H24" s="5"/>
      <c r="I24" s="5"/>
      <c r="J24" s="5"/>
      <c r="K24" s="8" t="str">
        <f>IFERROR(VLOOKUP(F24,LISTAS!$E:$I,5,0),"")</f>
        <v/>
      </c>
      <c r="L24" s="5"/>
      <c r="M24" s="5"/>
      <c r="N24" s="5"/>
      <c r="O24" s="26">
        <f t="shared" si="4"/>
        <v>0</v>
      </c>
      <c r="P24" s="26" t="str">
        <f t="shared" si="5"/>
        <v/>
      </c>
      <c r="Q24" s="8" t="str">
        <f t="shared" si="6"/>
        <v/>
      </c>
      <c r="R24" s="11" t="str">
        <f t="shared" si="7"/>
        <v/>
      </c>
      <c r="AF24" t="str">
        <f>IFERROR(VLOOKUP(D24,LISTAS!D:H,4,0),"")</f>
        <v/>
      </c>
    </row>
    <row r="25" spans="2:32" x14ac:dyDescent="0.25">
      <c r="B25" s="6"/>
      <c r="C25" s="6"/>
      <c r="D25" s="34"/>
      <c r="E25" s="9" t="str">
        <f>IF(D25="","",IFERROR(VLOOKUP(D25,LISTAS!D:H,5,0),"PARTY ID NOT SMART"))</f>
        <v/>
      </c>
      <c r="F25" s="6"/>
      <c r="G25" s="9" t="str">
        <f>IFERROR(VLOOKUP(F25,LISTAS!$E$2:$F$76,2,0),"")</f>
        <v/>
      </c>
      <c r="H25" s="6"/>
      <c r="I25" s="6"/>
      <c r="J25" s="6"/>
      <c r="K25" s="9" t="str">
        <f>IFERROR(VLOOKUP(F25,LISTAS!$E:$I,5,0),"")</f>
        <v/>
      </c>
      <c r="L25" s="6"/>
      <c r="M25" s="6"/>
      <c r="N25" s="6"/>
      <c r="O25" s="27">
        <f t="shared" si="4"/>
        <v>0</v>
      </c>
      <c r="P25" s="27" t="str">
        <f t="shared" si="5"/>
        <v/>
      </c>
      <c r="Q25" s="9" t="str">
        <f t="shared" si="6"/>
        <v/>
      </c>
      <c r="R25" s="12" t="str">
        <f t="shared" si="7"/>
        <v/>
      </c>
      <c r="AF25" t="str">
        <f>IFERROR(VLOOKUP(D25,LISTAS!D:H,4,0),"")</f>
        <v/>
      </c>
    </row>
    <row r="26" spans="2:32" x14ac:dyDescent="0.25">
      <c r="B26" s="5"/>
      <c r="C26" s="5"/>
      <c r="D26" s="33"/>
      <c r="E26" s="8" t="str">
        <f>IF(D26="","",IFERROR(VLOOKUP(D26,LISTAS!D:H,5,0),"PARTY ID NOT SMART"))</f>
        <v/>
      </c>
      <c r="F26" s="5"/>
      <c r="G26" s="8" t="str">
        <f>IFERROR(VLOOKUP(F26,LISTAS!$E$2:$F$76,2,0),"")</f>
        <v/>
      </c>
      <c r="H26" s="5"/>
      <c r="I26" s="5"/>
      <c r="J26" s="5"/>
      <c r="K26" s="8" t="str">
        <f>IFERROR(VLOOKUP(F26,LISTAS!$E:$I,5,0),"")</f>
        <v/>
      </c>
      <c r="L26" s="5"/>
      <c r="M26" s="5"/>
      <c r="N26" s="5"/>
      <c r="O26" s="26">
        <f t="shared" si="4"/>
        <v>0</v>
      </c>
      <c r="P26" s="26" t="str">
        <f t="shared" si="5"/>
        <v/>
      </c>
      <c r="Q26" s="8" t="str">
        <f t="shared" si="6"/>
        <v/>
      </c>
      <c r="R26" s="11" t="str">
        <f t="shared" si="7"/>
        <v/>
      </c>
      <c r="AF26" t="str">
        <f>IFERROR(VLOOKUP(D26,LISTAS!D:H,4,0),"")</f>
        <v/>
      </c>
    </row>
    <row r="27" spans="2:32" x14ac:dyDescent="0.25">
      <c r="B27" s="6"/>
      <c r="C27" s="6"/>
      <c r="D27" s="34"/>
      <c r="E27" s="9" t="str">
        <f>IF(D27="","",IFERROR(VLOOKUP(D27,LISTAS!D:H,5,0),"PARTY ID NOT SMART"))</f>
        <v/>
      </c>
      <c r="F27" s="6"/>
      <c r="G27" s="9" t="str">
        <f>IFERROR(VLOOKUP(F27,LISTAS!$E$2:$F$76,2,0),"")</f>
        <v/>
      </c>
      <c r="H27" s="6"/>
      <c r="I27" s="6"/>
      <c r="J27" s="6"/>
      <c r="K27" s="9" t="str">
        <f>IFERROR(VLOOKUP(F27,LISTAS!$E:$I,5,0),"")</f>
        <v/>
      </c>
      <c r="L27" s="6"/>
      <c r="M27" s="6"/>
      <c r="N27" s="6"/>
      <c r="O27" s="27">
        <f t="shared" si="4"/>
        <v>0</v>
      </c>
      <c r="P27" s="27" t="str">
        <f t="shared" si="5"/>
        <v/>
      </c>
      <c r="Q27" s="9" t="str">
        <f t="shared" si="6"/>
        <v/>
      </c>
      <c r="R27" s="12" t="str">
        <f t="shared" si="7"/>
        <v/>
      </c>
      <c r="AF27" t="str">
        <f>IFERROR(VLOOKUP(D27,LISTAS!D:H,4,0),"")</f>
        <v/>
      </c>
    </row>
    <row r="28" spans="2:32" x14ac:dyDescent="0.25">
      <c r="B28" s="5"/>
      <c r="C28" s="5"/>
      <c r="D28" s="33"/>
      <c r="E28" s="8" t="str">
        <f>IF(D28="","",IFERROR(VLOOKUP(D28,LISTAS!D:H,5,0),"PARTY ID NOT SMART"))</f>
        <v/>
      </c>
      <c r="F28" s="5"/>
      <c r="G28" s="8" t="str">
        <f>IFERROR(VLOOKUP(F28,LISTAS!$E$2:$F$76,2,0),"")</f>
        <v/>
      </c>
      <c r="H28" s="5"/>
      <c r="I28" s="5"/>
      <c r="J28" s="5"/>
      <c r="K28" s="8" t="str">
        <f>IFERROR(VLOOKUP(F28,LISTAS!$E:$I,5,0),"")</f>
        <v/>
      </c>
      <c r="L28" s="5"/>
      <c r="M28" s="5"/>
      <c r="N28" s="5"/>
      <c r="O28" s="26">
        <f t="shared" si="4"/>
        <v>0</v>
      </c>
      <c r="P28" s="26" t="str">
        <f t="shared" si="5"/>
        <v/>
      </c>
      <c r="Q28" s="8" t="str">
        <f t="shared" si="6"/>
        <v/>
      </c>
      <c r="R28" s="11" t="str">
        <f t="shared" si="7"/>
        <v/>
      </c>
      <c r="AF28" t="str">
        <f>IFERROR(VLOOKUP(D28,LISTAS!D:H,4,0),"")</f>
        <v/>
      </c>
    </row>
    <row r="29" spans="2:32" x14ac:dyDescent="0.25">
      <c r="B29" s="6"/>
      <c r="C29" s="6"/>
      <c r="D29" s="34"/>
      <c r="E29" s="9" t="str">
        <f>IF(D29="","",IFERROR(VLOOKUP(D29,LISTAS!D:H,5,0),"PARTY ID NOT SMART"))</f>
        <v/>
      </c>
      <c r="F29" s="6"/>
      <c r="G29" s="9" t="str">
        <f>IFERROR(VLOOKUP(F29,LISTAS!$E$2:$F$76,2,0),"")</f>
        <v/>
      </c>
      <c r="H29" s="6"/>
      <c r="I29" s="6"/>
      <c r="J29" s="6"/>
      <c r="K29" s="9" t="str">
        <f>IFERROR(VLOOKUP(F29,LISTAS!$E:$I,5,0),"")</f>
        <v/>
      </c>
      <c r="L29" s="6"/>
      <c r="M29" s="6"/>
      <c r="N29" s="6"/>
      <c r="O29" s="27">
        <f t="shared" si="4"/>
        <v>0</v>
      </c>
      <c r="P29" s="27" t="str">
        <f t="shared" si="5"/>
        <v/>
      </c>
      <c r="Q29" s="9" t="str">
        <f t="shared" si="6"/>
        <v/>
      </c>
      <c r="R29" s="12" t="str">
        <f t="shared" si="7"/>
        <v/>
      </c>
      <c r="AF29" t="str">
        <f>IFERROR(VLOOKUP(D29,LISTAS!D:H,4,0),"")</f>
        <v/>
      </c>
    </row>
    <row r="30" spans="2:32" x14ac:dyDescent="0.25">
      <c r="B30" s="5"/>
      <c r="C30" s="5"/>
      <c r="D30" s="33"/>
      <c r="E30" s="8" t="str">
        <f>IF(D30="","",IFERROR(VLOOKUP(D30,LISTAS!D:H,5,0),"PARTY ID NOT SMART"))</f>
        <v/>
      </c>
      <c r="F30" s="5"/>
      <c r="G30" s="8" t="str">
        <f>IFERROR(VLOOKUP(F30,LISTAS!$E$2:$F$76,2,0),"")</f>
        <v/>
      </c>
      <c r="H30" s="5"/>
      <c r="I30" s="5"/>
      <c r="J30" s="5"/>
      <c r="K30" s="8" t="str">
        <f>IFERROR(VLOOKUP(F30,LISTAS!$E:$I,5,0),"")</f>
        <v/>
      </c>
      <c r="L30" s="5"/>
      <c r="M30" s="5"/>
      <c r="N30" s="5"/>
      <c r="O30" s="26">
        <f t="shared" si="4"/>
        <v>0</v>
      </c>
      <c r="P30" s="26" t="str">
        <f t="shared" si="5"/>
        <v/>
      </c>
      <c r="Q30" s="8" t="str">
        <f t="shared" si="6"/>
        <v/>
      </c>
      <c r="R30" s="11" t="str">
        <f t="shared" si="7"/>
        <v/>
      </c>
      <c r="AF30" t="str">
        <f>IFERROR(VLOOKUP(D30,LISTAS!D:H,4,0),"")</f>
        <v/>
      </c>
    </row>
    <row r="31" spans="2:32" x14ac:dyDescent="0.25">
      <c r="B31" s="6"/>
      <c r="C31" s="6"/>
      <c r="D31" s="34"/>
      <c r="E31" s="9" t="str">
        <f>IF(D31="","",IFERROR(VLOOKUP(D31,LISTAS!D:H,5,0),"PARTY ID NOT SMART"))</f>
        <v/>
      </c>
      <c r="F31" s="6"/>
      <c r="G31" s="9" t="str">
        <f>IFERROR(VLOOKUP(F31,LISTAS!$E$2:$F$76,2,0),"")</f>
        <v/>
      </c>
      <c r="H31" s="6"/>
      <c r="I31" s="6"/>
      <c r="J31" s="6"/>
      <c r="K31" s="9" t="str">
        <f>IFERROR(VLOOKUP(F31,LISTAS!$E:$I,5,0),"")</f>
        <v/>
      </c>
      <c r="L31" s="6"/>
      <c r="M31" s="6"/>
      <c r="N31" s="6"/>
      <c r="O31" s="27">
        <f t="shared" si="4"/>
        <v>0</v>
      </c>
      <c r="P31" s="27" t="str">
        <f t="shared" si="5"/>
        <v/>
      </c>
      <c r="Q31" s="9" t="str">
        <f t="shared" si="6"/>
        <v/>
      </c>
      <c r="R31" s="12" t="str">
        <f t="shared" si="7"/>
        <v/>
      </c>
      <c r="AF31" t="str">
        <f>IFERROR(VLOOKUP(D31,LISTAS!D:H,4,0),"")</f>
        <v/>
      </c>
    </row>
    <row r="32" spans="2:32" x14ac:dyDescent="0.25">
      <c r="B32" s="5"/>
      <c r="C32" s="5"/>
      <c r="D32" s="33"/>
      <c r="E32" s="8" t="str">
        <f>IF(D32="","",IFERROR(VLOOKUP(D32,LISTAS!D:H,5,0),"PARTY ID NOT SMART"))</f>
        <v/>
      </c>
      <c r="F32" s="5"/>
      <c r="G32" s="8" t="str">
        <f>IFERROR(VLOOKUP(F32,LISTAS!$E$2:$F$76,2,0),"")</f>
        <v/>
      </c>
      <c r="H32" s="5"/>
      <c r="I32" s="5"/>
      <c r="J32" s="5"/>
      <c r="K32" s="8" t="str">
        <f>IFERROR(VLOOKUP(F32,LISTAS!$E:$I,5,0),"")</f>
        <v/>
      </c>
      <c r="L32" s="5"/>
      <c r="M32" s="5"/>
      <c r="N32" s="5"/>
      <c r="O32" s="26">
        <f t="shared" si="4"/>
        <v>0</v>
      </c>
      <c r="P32" s="26" t="str">
        <f t="shared" si="5"/>
        <v/>
      </c>
      <c r="Q32" s="8" t="str">
        <f t="shared" si="6"/>
        <v/>
      </c>
      <c r="R32" s="11" t="str">
        <f t="shared" si="7"/>
        <v/>
      </c>
      <c r="AF32" t="str">
        <f>IFERROR(VLOOKUP(D32,LISTAS!D:H,4,0),"")</f>
        <v/>
      </c>
    </row>
    <row r="33" spans="2:32" x14ac:dyDescent="0.25">
      <c r="B33" s="6"/>
      <c r="C33" s="6"/>
      <c r="D33" s="34"/>
      <c r="E33" s="9" t="str">
        <f>IF(D33="","",IFERROR(VLOOKUP(D33,LISTAS!D:H,5,0),"PARTY ID NOT SMART"))</f>
        <v/>
      </c>
      <c r="F33" s="6"/>
      <c r="G33" s="9" t="str">
        <f>IFERROR(VLOOKUP(F33,LISTAS!$E$2:$F$76,2,0),"")</f>
        <v/>
      </c>
      <c r="H33" s="6"/>
      <c r="I33" s="6"/>
      <c r="J33" s="6"/>
      <c r="K33" s="9" t="str">
        <f>IFERROR(VLOOKUP(F33,LISTAS!$E:$I,5,0),"")</f>
        <v/>
      </c>
      <c r="L33" s="6"/>
      <c r="M33" s="6"/>
      <c r="N33" s="6"/>
      <c r="O33" s="27">
        <f t="shared" si="4"/>
        <v>0</v>
      </c>
      <c r="P33" s="27" t="str">
        <f t="shared" si="5"/>
        <v/>
      </c>
      <c r="Q33" s="9" t="str">
        <f t="shared" si="6"/>
        <v/>
      </c>
      <c r="R33" s="12" t="str">
        <f t="shared" si="7"/>
        <v/>
      </c>
      <c r="AF33" t="str">
        <f>IFERROR(VLOOKUP(D33,LISTAS!D:H,4,0),"")</f>
        <v/>
      </c>
    </row>
    <row r="34" spans="2:32" x14ac:dyDescent="0.25">
      <c r="B34" s="5"/>
      <c r="C34" s="5"/>
      <c r="D34" s="33"/>
      <c r="E34" s="8" t="str">
        <f>IF(D34="","",IFERROR(VLOOKUP(D34,LISTAS!D:H,5,0),"PARTY ID NOT SMART"))</f>
        <v/>
      </c>
      <c r="F34" s="5"/>
      <c r="G34" s="8" t="str">
        <f>IFERROR(VLOOKUP(F34,LISTAS!$E$2:$F$76,2,0),"")</f>
        <v/>
      </c>
      <c r="H34" s="5"/>
      <c r="I34" s="5"/>
      <c r="J34" s="5"/>
      <c r="K34" s="8" t="str">
        <f>IFERROR(VLOOKUP(F34,LISTAS!$E:$I,5,0),"")</f>
        <v/>
      </c>
      <c r="L34" s="5"/>
      <c r="M34" s="5"/>
      <c r="N34" s="5"/>
      <c r="O34" s="26">
        <f t="shared" si="4"/>
        <v>0</v>
      </c>
      <c r="P34" s="26" t="str">
        <f t="shared" si="5"/>
        <v/>
      </c>
      <c r="Q34" s="8" t="str">
        <f t="shared" si="6"/>
        <v/>
      </c>
      <c r="R34" s="11" t="str">
        <f t="shared" si="7"/>
        <v/>
      </c>
      <c r="AF34" t="str">
        <f>IFERROR(VLOOKUP(D34,LISTAS!D:H,4,0),"")</f>
        <v/>
      </c>
    </row>
    <row r="35" spans="2:32" x14ac:dyDescent="0.25">
      <c r="B35" s="6"/>
      <c r="C35" s="6"/>
      <c r="D35" s="34"/>
      <c r="E35" s="9" t="str">
        <f>IF(D35="","",IFERROR(VLOOKUP(D35,LISTAS!D:H,5,0),"PARTY ID NOT SMART"))</f>
        <v/>
      </c>
      <c r="F35" s="6"/>
      <c r="G35" s="9" t="str">
        <f>IFERROR(VLOOKUP(F35,LISTAS!$E$2:$F$76,2,0),"")</f>
        <v/>
      </c>
      <c r="H35" s="6"/>
      <c r="I35" s="6"/>
      <c r="J35" s="6"/>
      <c r="K35" s="9" t="str">
        <f>IFERROR(VLOOKUP(F35,LISTAS!$E:$I,5,0),"")</f>
        <v/>
      </c>
      <c r="L35" s="6"/>
      <c r="M35" s="6"/>
      <c r="N35" s="6"/>
      <c r="O35" s="27">
        <f t="shared" si="4"/>
        <v>0</v>
      </c>
      <c r="P35" s="27" t="str">
        <f t="shared" si="5"/>
        <v/>
      </c>
      <c r="Q35" s="9" t="str">
        <f t="shared" si="6"/>
        <v/>
      </c>
      <c r="R35" s="12" t="str">
        <f t="shared" si="7"/>
        <v/>
      </c>
      <c r="AF35" t="str">
        <f>IFERROR(VLOOKUP(D35,LISTAS!D:H,4,0),"")</f>
        <v/>
      </c>
    </row>
    <row r="36" spans="2:32" x14ac:dyDescent="0.25">
      <c r="B36" s="5"/>
      <c r="C36" s="5"/>
      <c r="D36" s="33"/>
      <c r="E36" s="8" t="str">
        <f>IF(D36="","",IFERROR(VLOOKUP(D36,LISTAS!D:H,5,0),"PARTY ID NOT SMART"))</f>
        <v/>
      </c>
      <c r="F36" s="5"/>
      <c r="G36" s="8" t="str">
        <f>IFERROR(VLOOKUP(F36,LISTAS!$E$2:$F$76,2,0),"")</f>
        <v/>
      </c>
      <c r="H36" s="5"/>
      <c r="I36" s="5"/>
      <c r="J36" s="5"/>
      <c r="K36" s="8" t="str">
        <f>IFERROR(VLOOKUP(F36,LISTAS!$E:$I,5,0),"")</f>
        <v/>
      </c>
      <c r="L36" s="5"/>
      <c r="M36" s="5"/>
      <c r="N36" s="5"/>
      <c r="O36" s="26">
        <f t="shared" si="4"/>
        <v>0</v>
      </c>
      <c r="P36" s="26" t="str">
        <f t="shared" si="5"/>
        <v/>
      </c>
      <c r="Q36" s="8" t="str">
        <f t="shared" si="6"/>
        <v/>
      </c>
      <c r="R36" s="11" t="str">
        <f t="shared" si="7"/>
        <v/>
      </c>
      <c r="AF36" t="str">
        <f>IFERROR(VLOOKUP(D36,LISTAS!D:H,4,0),"")</f>
        <v/>
      </c>
    </row>
    <row r="37" spans="2:32" x14ac:dyDescent="0.25">
      <c r="B37" s="6"/>
      <c r="C37" s="6"/>
      <c r="D37" s="34"/>
      <c r="E37" s="9" t="str">
        <f>IF(D37="","",IFERROR(VLOOKUP(D37,LISTAS!D:H,5,0),"PARTY ID NOT SMART"))</f>
        <v/>
      </c>
      <c r="F37" s="6"/>
      <c r="G37" s="9" t="str">
        <f>IFERROR(VLOOKUP(F37,LISTAS!$E$2:$F$76,2,0),"")</f>
        <v/>
      </c>
      <c r="H37" s="6"/>
      <c r="I37" s="6"/>
      <c r="J37" s="6"/>
      <c r="K37" s="9" t="str">
        <f>IFERROR(VLOOKUP(F37,LISTAS!$E:$I,5,0),"")</f>
        <v/>
      </c>
      <c r="L37" s="6"/>
      <c r="M37" s="6"/>
      <c r="N37" s="6"/>
      <c r="O37" s="27">
        <f t="shared" si="4"/>
        <v>0</v>
      </c>
      <c r="P37" s="27" t="str">
        <f t="shared" si="5"/>
        <v/>
      </c>
      <c r="Q37" s="9" t="str">
        <f t="shared" si="6"/>
        <v/>
      </c>
      <c r="R37" s="12" t="str">
        <f t="shared" si="7"/>
        <v/>
      </c>
      <c r="AF37" t="str">
        <f>IFERROR(VLOOKUP(D37,LISTAS!D:H,4,0),"")</f>
        <v/>
      </c>
    </row>
    <row r="38" spans="2:32" x14ac:dyDescent="0.25">
      <c r="B38" s="5"/>
      <c r="C38" s="5"/>
      <c r="D38" s="33"/>
      <c r="E38" s="8" t="str">
        <f>IF(D38="","",IFERROR(VLOOKUP(D38,LISTAS!D:H,5,0),"PARTY ID NOT SMART"))</f>
        <v/>
      </c>
      <c r="F38" s="5"/>
      <c r="G38" s="8" t="str">
        <f>IFERROR(VLOOKUP(F38,LISTAS!$E$2:$F$76,2,0),"")</f>
        <v/>
      </c>
      <c r="H38" s="5"/>
      <c r="I38" s="5"/>
      <c r="J38" s="5"/>
      <c r="K38" s="8" t="str">
        <f>IFERROR(VLOOKUP(F38,LISTAS!$E:$I,5,0),"")</f>
        <v/>
      </c>
      <c r="L38" s="5"/>
      <c r="M38" s="5"/>
      <c r="N38" s="5"/>
      <c r="O38" s="26">
        <f t="shared" si="4"/>
        <v>0</v>
      </c>
      <c r="P38" s="26" t="str">
        <f t="shared" si="5"/>
        <v/>
      </c>
      <c r="Q38" s="8" t="str">
        <f t="shared" si="6"/>
        <v/>
      </c>
      <c r="R38" s="11" t="str">
        <f t="shared" si="7"/>
        <v/>
      </c>
      <c r="AF38" t="str">
        <f>IFERROR(VLOOKUP(D38,LISTAS!D:H,4,0),"")</f>
        <v/>
      </c>
    </row>
    <row r="39" spans="2:32" x14ac:dyDescent="0.25">
      <c r="B39" s="6"/>
      <c r="C39" s="6"/>
      <c r="D39" s="34"/>
      <c r="E39" s="9" t="str">
        <f>IF(D39="","",IFERROR(VLOOKUP(D39,LISTAS!D:H,5,0),"PARTY ID NOT SMART"))</f>
        <v/>
      </c>
      <c r="F39" s="6"/>
      <c r="G39" s="9" t="str">
        <f>IFERROR(VLOOKUP(F39,LISTAS!$E$2:$F$76,2,0),"")</f>
        <v/>
      </c>
      <c r="H39" s="6"/>
      <c r="I39" s="6"/>
      <c r="J39" s="6"/>
      <c r="K39" s="9" t="str">
        <f>IFERROR(VLOOKUP(F39,LISTAS!$E:$I,5,0),"")</f>
        <v/>
      </c>
      <c r="L39" s="6"/>
      <c r="M39" s="6"/>
      <c r="N39" s="6"/>
      <c r="O39" s="27">
        <f t="shared" si="4"/>
        <v>0</v>
      </c>
      <c r="P39" s="27" t="str">
        <f t="shared" si="5"/>
        <v/>
      </c>
      <c r="Q39" s="9" t="str">
        <f t="shared" si="6"/>
        <v/>
      </c>
      <c r="R39" s="12" t="str">
        <f t="shared" si="7"/>
        <v/>
      </c>
      <c r="AF39" t="str">
        <f>IFERROR(VLOOKUP(D39,LISTAS!D:H,4,0),"")</f>
        <v/>
      </c>
    </row>
    <row r="40" spans="2:32" x14ac:dyDescent="0.25">
      <c r="B40" s="5"/>
      <c r="C40" s="5"/>
      <c r="D40" s="33"/>
      <c r="E40" s="8" t="str">
        <f>IF(D40="","",IFERROR(VLOOKUP(D40,LISTAS!D:H,5,0),"PARTY ID NOT SMART"))</f>
        <v/>
      </c>
      <c r="F40" s="5"/>
      <c r="G40" s="8" t="str">
        <f>IFERROR(VLOOKUP(F40,LISTAS!$E$2:$F$76,2,0),"")</f>
        <v/>
      </c>
      <c r="H40" s="5"/>
      <c r="I40" s="5"/>
      <c r="J40" s="5"/>
      <c r="K40" s="8" t="str">
        <f>IFERROR(VLOOKUP(F40,LISTAS!$E:$I,5,0),"")</f>
        <v/>
      </c>
      <c r="L40" s="5"/>
      <c r="M40" s="5"/>
      <c r="N40" s="5"/>
      <c r="O40" s="26">
        <f t="shared" si="4"/>
        <v>0</v>
      </c>
      <c r="P40" s="26" t="str">
        <f t="shared" si="5"/>
        <v/>
      </c>
      <c r="Q40" s="8" t="str">
        <f t="shared" si="6"/>
        <v/>
      </c>
      <c r="R40" s="11" t="str">
        <f t="shared" si="7"/>
        <v/>
      </c>
      <c r="AF40" t="str">
        <f>IFERROR(VLOOKUP(D40,LISTAS!D:H,4,0),"")</f>
        <v/>
      </c>
    </row>
    <row r="41" spans="2:32" x14ac:dyDescent="0.25">
      <c r="B41" s="6"/>
      <c r="C41" s="6"/>
      <c r="D41" s="34"/>
      <c r="E41" s="9" t="str">
        <f>IF(D41="","",IFERROR(VLOOKUP(D41,LISTAS!D:H,5,0),"PARTY ID NOT SMART"))</f>
        <v/>
      </c>
      <c r="F41" s="6"/>
      <c r="G41" s="9" t="str">
        <f>IFERROR(VLOOKUP(F41,LISTAS!$E$2:$F$76,2,0),"")</f>
        <v/>
      </c>
      <c r="H41" s="6"/>
      <c r="I41" s="6"/>
      <c r="J41" s="6"/>
      <c r="K41" s="9" t="str">
        <f>IFERROR(VLOOKUP(F41,LISTAS!$E:$I,5,0),"")</f>
        <v/>
      </c>
      <c r="L41" s="6"/>
      <c r="M41" s="6"/>
      <c r="N41" s="6"/>
      <c r="O41" s="27">
        <f t="shared" si="4"/>
        <v>0</v>
      </c>
      <c r="P41" s="27" t="str">
        <f t="shared" si="5"/>
        <v/>
      </c>
      <c r="Q41" s="9" t="str">
        <f t="shared" si="6"/>
        <v/>
      </c>
      <c r="R41" s="12" t="str">
        <f t="shared" si="7"/>
        <v/>
      </c>
      <c r="AF41" t="str">
        <f>IFERROR(VLOOKUP(D41,LISTAS!D:H,4,0),"")</f>
        <v/>
      </c>
    </row>
    <row r="42" spans="2:32" x14ac:dyDescent="0.25">
      <c r="B42" s="5"/>
      <c r="C42" s="5"/>
      <c r="D42" s="33"/>
      <c r="E42" s="8" t="str">
        <f>IF(D42="","",IFERROR(VLOOKUP(D42,LISTAS!D:H,5,0),"PARTY ID NOT SMART"))</f>
        <v/>
      </c>
      <c r="F42" s="5"/>
      <c r="G42" s="8" t="str">
        <f>IFERROR(VLOOKUP(F42,LISTAS!$E$2:$F$76,2,0),"")</f>
        <v/>
      </c>
      <c r="H42" s="5"/>
      <c r="I42" s="5"/>
      <c r="J42" s="5"/>
      <c r="K42" s="8" t="str">
        <f>IFERROR(VLOOKUP(F42,LISTAS!$E:$I,5,0),"")</f>
        <v/>
      </c>
      <c r="L42" s="5"/>
      <c r="M42" s="5"/>
      <c r="N42" s="5"/>
      <c r="O42" s="26">
        <f t="shared" si="4"/>
        <v>0</v>
      </c>
      <c r="P42" s="26" t="str">
        <f t="shared" si="5"/>
        <v/>
      </c>
      <c r="Q42" s="8" t="str">
        <f t="shared" si="6"/>
        <v/>
      </c>
      <c r="R42" s="11" t="str">
        <f t="shared" si="7"/>
        <v/>
      </c>
      <c r="AF42" t="str">
        <f>IFERROR(VLOOKUP(D42,LISTAS!D:H,4,0),"")</f>
        <v/>
      </c>
    </row>
    <row r="43" spans="2:32" x14ac:dyDescent="0.25">
      <c r="B43" s="6"/>
      <c r="C43" s="6"/>
      <c r="D43" s="34"/>
      <c r="E43" s="9" t="str">
        <f>IF(D43="","",IFERROR(VLOOKUP(D43,LISTAS!D:H,5,0),"PARTY ID NOT SMART"))</f>
        <v/>
      </c>
      <c r="F43" s="6"/>
      <c r="G43" s="9" t="str">
        <f>IFERROR(VLOOKUP(F43,LISTAS!$E$2:$F$76,2,0),"")</f>
        <v/>
      </c>
      <c r="H43" s="6"/>
      <c r="I43" s="6"/>
      <c r="J43" s="6"/>
      <c r="K43" s="9" t="str">
        <f>IFERROR(VLOOKUP(F43,LISTAS!$E:$I,5,0),"")</f>
        <v/>
      </c>
      <c r="L43" s="6"/>
      <c r="M43" s="6"/>
      <c r="N43" s="6"/>
      <c r="O43" s="27">
        <f t="shared" si="4"/>
        <v>0</v>
      </c>
      <c r="P43" s="27" t="str">
        <f t="shared" si="5"/>
        <v/>
      </c>
      <c r="Q43" s="9" t="str">
        <f t="shared" si="6"/>
        <v/>
      </c>
      <c r="R43" s="12" t="str">
        <f t="shared" si="7"/>
        <v/>
      </c>
      <c r="AF43" t="str">
        <f>IFERROR(VLOOKUP(D43,LISTAS!D:H,4,0),"")</f>
        <v/>
      </c>
    </row>
    <row r="44" spans="2:32" x14ac:dyDescent="0.25">
      <c r="B44" s="5"/>
      <c r="C44" s="5"/>
      <c r="D44" s="33"/>
      <c r="E44" s="8" t="str">
        <f>IF(D44="","",IFERROR(VLOOKUP(D44,LISTAS!D:H,5,0),"PARTY ID NOT SMART"))</f>
        <v/>
      </c>
      <c r="F44" s="5"/>
      <c r="G44" s="8" t="str">
        <f>IFERROR(VLOOKUP(F44,LISTAS!$E$2:$F$76,2,0),"")</f>
        <v/>
      </c>
      <c r="H44" s="5"/>
      <c r="I44" s="5"/>
      <c r="J44" s="5"/>
      <c r="K44" s="8" t="str">
        <f>IFERROR(VLOOKUP(F44,LISTAS!$E:$I,5,0),"")</f>
        <v/>
      </c>
      <c r="L44" s="5"/>
      <c r="M44" s="5"/>
      <c r="N44" s="5"/>
      <c r="O44" s="26">
        <f t="shared" si="4"/>
        <v>0</v>
      </c>
      <c r="P44" s="26" t="str">
        <f t="shared" si="5"/>
        <v/>
      </c>
      <c r="Q44" s="8" t="str">
        <f t="shared" si="6"/>
        <v/>
      </c>
      <c r="R44" s="11" t="str">
        <f t="shared" si="7"/>
        <v/>
      </c>
      <c r="AF44" t="str">
        <f>IFERROR(VLOOKUP(D44,LISTAS!D:H,4,0),"")</f>
        <v/>
      </c>
    </row>
    <row r="45" spans="2:32" x14ac:dyDescent="0.25">
      <c r="B45" s="6"/>
      <c r="C45" s="6"/>
      <c r="D45" s="34"/>
      <c r="E45" s="9" t="str">
        <f>IF(D45="","",IFERROR(VLOOKUP(D45,LISTAS!D:H,5,0),"PARTY ID NOT SMART"))</f>
        <v/>
      </c>
      <c r="F45" s="6"/>
      <c r="G45" s="9" t="str">
        <f>IFERROR(VLOOKUP(F45,LISTAS!$E$2:$F$76,2,0),"")</f>
        <v/>
      </c>
      <c r="H45" s="6"/>
      <c r="I45" s="6"/>
      <c r="J45" s="6"/>
      <c r="K45" s="9" t="str">
        <f>IFERROR(VLOOKUP(F45,LISTAS!$E:$I,5,0),"")</f>
        <v/>
      </c>
      <c r="L45" s="6"/>
      <c r="M45" s="6"/>
      <c r="N45" s="6"/>
      <c r="O45" s="27">
        <f t="shared" si="4"/>
        <v>0</v>
      </c>
      <c r="P45" s="27" t="str">
        <f t="shared" si="5"/>
        <v/>
      </c>
      <c r="Q45" s="9" t="str">
        <f t="shared" si="6"/>
        <v/>
      </c>
      <c r="R45" s="12" t="str">
        <f t="shared" si="7"/>
        <v/>
      </c>
      <c r="AF45" t="str">
        <f>IFERROR(VLOOKUP(D45,LISTAS!D:H,4,0),"")</f>
        <v/>
      </c>
    </row>
    <row r="46" spans="2:32" x14ac:dyDescent="0.25">
      <c r="B46" s="5"/>
      <c r="C46" s="5"/>
      <c r="D46" s="33"/>
      <c r="E46" s="8" t="str">
        <f>IF(D46="","",IFERROR(VLOOKUP(D46,LISTAS!D:H,5,0),"PARTY ID NOT SMART"))</f>
        <v/>
      </c>
      <c r="F46" s="5"/>
      <c r="G46" s="8" t="str">
        <f>IFERROR(VLOOKUP(F46,LISTAS!$E$2:$F$76,2,0),"")</f>
        <v/>
      </c>
      <c r="H46" s="5"/>
      <c r="I46" s="5"/>
      <c r="J46" s="5"/>
      <c r="K46" s="8" t="str">
        <f>IFERROR(VLOOKUP(F46,LISTAS!$E:$I,5,0),"")</f>
        <v/>
      </c>
      <c r="L46" s="5"/>
      <c r="M46" s="5"/>
      <c r="N46" s="5"/>
      <c r="O46" s="26">
        <f t="shared" si="4"/>
        <v>0</v>
      </c>
      <c r="P46" s="26" t="str">
        <f t="shared" si="5"/>
        <v/>
      </c>
      <c r="Q46" s="8" t="str">
        <f t="shared" si="6"/>
        <v/>
      </c>
      <c r="R46" s="11" t="str">
        <f t="shared" si="7"/>
        <v/>
      </c>
      <c r="AF46" t="str">
        <f>IFERROR(VLOOKUP(D46,LISTAS!D:H,4,0),"")</f>
        <v/>
      </c>
    </row>
    <row r="47" spans="2:32" x14ac:dyDescent="0.25">
      <c r="B47" s="6"/>
      <c r="C47" s="6"/>
      <c r="D47" s="34"/>
      <c r="E47" s="9" t="str">
        <f>IF(D47="","",IFERROR(VLOOKUP(D47,LISTAS!D:H,5,0),"PARTY ID NOT SMART"))</f>
        <v/>
      </c>
      <c r="F47" s="6"/>
      <c r="G47" s="9" t="str">
        <f>IFERROR(VLOOKUP(F47,LISTAS!$E$2:$F$76,2,0),"")</f>
        <v/>
      </c>
      <c r="H47" s="6"/>
      <c r="I47" s="6"/>
      <c r="J47" s="6"/>
      <c r="K47" s="9" t="str">
        <f>IFERROR(VLOOKUP(F47,LISTAS!$E:$I,5,0),"")</f>
        <v/>
      </c>
      <c r="L47" s="6"/>
      <c r="M47" s="6"/>
      <c r="N47" s="6"/>
      <c r="O47" s="27">
        <f t="shared" si="4"/>
        <v>0</v>
      </c>
      <c r="P47" s="27" t="str">
        <f t="shared" si="5"/>
        <v/>
      </c>
      <c r="Q47" s="9" t="str">
        <f t="shared" si="6"/>
        <v/>
      </c>
      <c r="R47" s="12" t="str">
        <f t="shared" si="7"/>
        <v/>
      </c>
      <c r="AF47" t="str">
        <f>IFERROR(VLOOKUP(D47,LISTAS!D:H,4,0),"")</f>
        <v/>
      </c>
    </row>
    <row r="48" spans="2:32" x14ac:dyDescent="0.25">
      <c r="B48" s="5"/>
      <c r="C48" s="5"/>
      <c r="D48" s="33"/>
      <c r="E48" s="8" t="str">
        <f>IF(D48="","",IFERROR(VLOOKUP(D48,LISTAS!D:H,5,0),"PARTY ID NOT SMART"))</f>
        <v/>
      </c>
      <c r="F48" s="5"/>
      <c r="G48" s="8" t="str">
        <f>IFERROR(VLOOKUP(F48,LISTAS!$E$2:$F$76,2,0),"")</f>
        <v/>
      </c>
      <c r="H48" s="5"/>
      <c r="I48" s="5"/>
      <c r="J48" s="5"/>
      <c r="K48" s="8" t="str">
        <f>IFERROR(VLOOKUP(F48,LISTAS!$E:$I,5,0),"")</f>
        <v/>
      </c>
      <c r="L48" s="5"/>
      <c r="M48" s="5"/>
      <c r="N48" s="5"/>
      <c r="O48" s="26">
        <f t="shared" si="4"/>
        <v>0</v>
      </c>
      <c r="P48" s="26" t="str">
        <f t="shared" si="5"/>
        <v/>
      </c>
      <c r="Q48" s="8" t="str">
        <f t="shared" si="6"/>
        <v/>
      </c>
      <c r="R48" s="11" t="str">
        <f t="shared" si="7"/>
        <v/>
      </c>
      <c r="AF48" t="str">
        <f>IFERROR(VLOOKUP(D48,LISTAS!D:H,4,0),"")</f>
        <v/>
      </c>
    </row>
    <row r="49" spans="2:32" x14ac:dyDescent="0.25">
      <c r="B49" s="6"/>
      <c r="C49" s="6"/>
      <c r="D49" s="34"/>
      <c r="E49" s="9" t="str">
        <f>IF(D49="","",IFERROR(VLOOKUP(D49,LISTAS!D:H,5,0),"PARTY ID NOT SMART"))</f>
        <v/>
      </c>
      <c r="F49" s="6"/>
      <c r="G49" s="9" t="str">
        <f>IFERROR(VLOOKUP(F49,LISTAS!$E$2:$F$76,2,0),"")</f>
        <v/>
      </c>
      <c r="H49" s="6"/>
      <c r="I49" s="6"/>
      <c r="J49" s="6"/>
      <c r="K49" s="9" t="str">
        <f>IFERROR(VLOOKUP(F49,LISTAS!$E:$I,5,0),"")</f>
        <v/>
      </c>
      <c r="L49" s="6"/>
      <c r="M49" s="6"/>
      <c r="N49" s="6"/>
      <c r="O49" s="27">
        <f t="shared" si="4"/>
        <v>0</v>
      </c>
      <c r="P49" s="27" t="str">
        <f t="shared" si="5"/>
        <v/>
      </c>
      <c r="Q49" s="9" t="str">
        <f t="shared" si="6"/>
        <v/>
      </c>
      <c r="R49" s="12" t="str">
        <f t="shared" si="7"/>
        <v/>
      </c>
      <c r="AF49" t="str">
        <f>IFERROR(VLOOKUP(D49,LISTAS!D:H,4,0),"")</f>
        <v/>
      </c>
    </row>
    <row r="50" spans="2:32" x14ac:dyDescent="0.25">
      <c r="B50" s="5"/>
      <c r="C50" s="5"/>
      <c r="D50" s="33"/>
      <c r="E50" s="8" t="str">
        <f>IF(D50="","",IFERROR(VLOOKUP(D50,LISTAS!D:H,5,0),"PARTY ID NOT SMART"))</f>
        <v/>
      </c>
      <c r="F50" s="5"/>
      <c r="G50" s="8" t="str">
        <f>IFERROR(VLOOKUP(F50,LISTAS!$E$2:$F$76,2,0),"")</f>
        <v/>
      </c>
      <c r="H50" s="5"/>
      <c r="I50" s="5"/>
      <c r="J50" s="5"/>
      <c r="K50" s="8" t="str">
        <f>IFERROR(VLOOKUP(F50,LISTAS!$E:$I,5,0),"")</f>
        <v/>
      </c>
      <c r="L50" s="5"/>
      <c r="M50" s="5"/>
      <c r="N50" s="5"/>
      <c r="O50" s="26">
        <f t="shared" si="4"/>
        <v>0</v>
      </c>
      <c r="P50" s="26" t="str">
        <f t="shared" si="5"/>
        <v/>
      </c>
      <c r="Q50" s="8" t="str">
        <f t="shared" si="6"/>
        <v/>
      </c>
      <c r="R50" s="11" t="str">
        <f t="shared" si="7"/>
        <v/>
      </c>
      <c r="AF50" t="str">
        <f>IFERROR(VLOOKUP(D50,LISTAS!D:H,4,0),"")</f>
        <v/>
      </c>
    </row>
    <row r="51" spans="2:32" x14ac:dyDescent="0.25">
      <c r="B51" s="6"/>
      <c r="C51" s="6"/>
      <c r="D51" s="34"/>
      <c r="E51" s="9" t="str">
        <f>IF(D51="","",IFERROR(VLOOKUP(D51,LISTAS!D:H,5,0),"PARTY ID NOT SMART"))</f>
        <v/>
      </c>
      <c r="F51" s="6"/>
      <c r="G51" s="9" t="str">
        <f>IFERROR(VLOOKUP(F51,LISTAS!$E$2:$F$76,2,0),"")</f>
        <v/>
      </c>
      <c r="H51" s="6"/>
      <c r="I51" s="6"/>
      <c r="J51" s="6"/>
      <c r="K51" s="9" t="str">
        <f>IFERROR(VLOOKUP(F51,LISTAS!$E:$I,5,0),"")</f>
        <v/>
      </c>
      <c r="L51" s="6"/>
      <c r="M51" s="6"/>
      <c r="N51" s="6"/>
      <c r="O51" s="27">
        <f t="shared" si="4"/>
        <v>0</v>
      </c>
      <c r="P51" s="27" t="str">
        <f t="shared" si="5"/>
        <v/>
      </c>
      <c r="Q51" s="9" t="str">
        <f t="shared" si="6"/>
        <v/>
      </c>
      <c r="R51" s="12" t="str">
        <f t="shared" si="7"/>
        <v/>
      </c>
      <c r="AF51" t="str">
        <f>IFERROR(VLOOKUP(D51,LISTAS!D:H,4,0),"")</f>
        <v/>
      </c>
    </row>
    <row r="52" spans="2:32" x14ac:dyDescent="0.25">
      <c r="B52" s="5"/>
      <c r="C52" s="5"/>
      <c r="D52" s="33"/>
      <c r="E52" s="8" t="str">
        <f>IF(D52="","",IFERROR(VLOOKUP(D52,LISTAS!D:H,5,0),"PARTY ID NOT SMART"))</f>
        <v/>
      </c>
      <c r="F52" s="5"/>
      <c r="G52" s="8" t="str">
        <f>IFERROR(VLOOKUP(F52,LISTAS!$E$2:$F$76,2,0),"")</f>
        <v/>
      </c>
      <c r="H52" s="5"/>
      <c r="I52" s="5"/>
      <c r="J52" s="5"/>
      <c r="K52" s="8" t="str">
        <f>IFERROR(VLOOKUP(F52,LISTAS!$E:$I,5,0),"")</f>
        <v/>
      </c>
      <c r="L52" s="5"/>
      <c r="M52" s="5"/>
      <c r="N52" s="5"/>
      <c r="O52" s="26">
        <f t="shared" si="4"/>
        <v>0</v>
      </c>
      <c r="P52" s="26" t="str">
        <f t="shared" si="5"/>
        <v/>
      </c>
      <c r="Q52" s="8" t="str">
        <f t="shared" si="6"/>
        <v/>
      </c>
      <c r="R52" s="11" t="str">
        <f t="shared" si="7"/>
        <v/>
      </c>
      <c r="AF52" t="str">
        <f>IFERROR(VLOOKUP(D52,LISTAS!D:H,4,0),"")</f>
        <v/>
      </c>
    </row>
    <row r="53" spans="2:32" x14ac:dyDescent="0.25">
      <c r="B53" s="6"/>
      <c r="C53" s="6"/>
      <c r="D53" s="34"/>
      <c r="E53" s="9" t="str">
        <f>IF(D53="","",IFERROR(VLOOKUP(D53,LISTAS!D:H,5,0),"PARTY ID NOT SMART"))</f>
        <v/>
      </c>
      <c r="F53" s="6"/>
      <c r="G53" s="9" t="str">
        <f>IFERROR(VLOOKUP(F53,LISTAS!$E$2:$F$76,2,0),"")</f>
        <v/>
      </c>
      <c r="H53" s="6"/>
      <c r="I53" s="6"/>
      <c r="J53" s="6"/>
      <c r="K53" s="9" t="str">
        <f>IFERROR(VLOOKUP(F53,LISTAS!$E:$I,5,0),"")</f>
        <v/>
      </c>
      <c r="L53" s="6"/>
      <c r="M53" s="6"/>
      <c r="N53" s="6"/>
      <c r="O53" s="27">
        <f t="shared" si="4"/>
        <v>0</v>
      </c>
      <c r="P53" s="27" t="str">
        <f t="shared" si="5"/>
        <v/>
      </c>
      <c r="Q53" s="9" t="str">
        <f t="shared" si="6"/>
        <v/>
      </c>
      <c r="R53" s="12" t="str">
        <f t="shared" si="7"/>
        <v/>
      </c>
      <c r="AF53" t="str">
        <f>IFERROR(VLOOKUP(D53,LISTAS!D:H,4,0),"")</f>
        <v/>
      </c>
    </row>
    <row r="54" spans="2:32" x14ac:dyDescent="0.25">
      <c r="B54" s="5"/>
      <c r="C54" s="5"/>
      <c r="D54" s="33"/>
      <c r="E54" s="8" t="str">
        <f>IF(D54="","",IFERROR(VLOOKUP(D54,LISTAS!D:H,5,0),"PARTY ID NOT SMART"))</f>
        <v/>
      </c>
      <c r="F54" s="5"/>
      <c r="G54" s="8" t="str">
        <f>IFERROR(VLOOKUP(F54,LISTAS!$E$2:$F$76,2,0),"")</f>
        <v/>
      </c>
      <c r="H54" s="5"/>
      <c r="I54" s="5"/>
      <c r="J54" s="5"/>
      <c r="K54" s="8" t="str">
        <f>IFERROR(VLOOKUP(F54,LISTAS!$E:$I,5,0),"")</f>
        <v/>
      </c>
      <c r="L54" s="5"/>
      <c r="M54" s="5"/>
      <c r="N54" s="5"/>
      <c r="O54" s="26">
        <f t="shared" si="4"/>
        <v>0</v>
      </c>
      <c r="P54" s="26" t="str">
        <f t="shared" si="5"/>
        <v/>
      </c>
      <c r="Q54" s="8" t="str">
        <f t="shared" si="6"/>
        <v/>
      </c>
      <c r="R54" s="11" t="str">
        <f t="shared" si="7"/>
        <v/>
      </c>
      <c r="AF54" t="str">
        <f>IFERROR(VLOOKUP(D54,LISTAS!D:H,4,0),"")</f>
        <v/>
      </c>
    </row>
    <row r="55" spans="2:32" x14ac:dyDescent="0.25">
      <c r="B55" s="6"/>
      <c r="C55" s="6"/>
      <c r="D55" s="34"/>
      <c r="E55" s="9" t="str">
        <f>IF(D55="","",IFERROR(VLOOKUP(D55,LISTAS!D:H,5,0),"PARTY ID NOT SMART"))</f>
        <v/>
      </c>
      <c r="F55" s="6"/>
      <c r="G55" s="9" t="str">
        <f>IFERROR(VLOOKUP(F55,LISTAS!$E$2:$F$76,2,0),"")</f>
        <v/>
      </c>
      <c r="H55" s="6"/>
      <c r="I55" s="6"/>
      <c r="J55" s="6"/>
      <c r="K55" s="9" t="str">
        <f>IFERROR(VLOOKUP(F55,LISTAS!$E:$I,5,0),"")</f>
        <v/>
      </c>
      <c r="L55" s="6"/>
      <c r="M55" s="6"/>
      <c r="N55" s="6"/>
      <c r="O55" s="27">
        <f t="shared" si="4"/>
        <v>0</v>
      </c>
      <c r="P55" s="27" t="str">
        <f t="shared" si="5"/>
        <v/>
      </c>
      <c r="Q55" s="9" t="str">
        <f t="shared" si="6"/>
        <v/>
      </c>
      <c r="R55" s="12" t="str">
        <f t="shared" si="7"/>
        <v/>
      </c>
      <c r="AF55" t="str">
        <f>IFERROR(VLOOKUP(D55,LISTAS!D:H,4,0),"")</f>
        <v/>
      </c>
    </row>
    <row r="56" spans="2:32" x14ac:dyDescent="0.25">
      <c r="B56" s="5"/>
      <c r="C56" s="5"/>
      <c r="D56" s="33"/>
      <c r="E56" s="8" t="str">
        <f>IF(D56="","",IFERROR(VLOOKUP(D56,LISTAS!D:H,5,0),"PARTY ID NOT SMART"))</f>
        <v/>
      </c>
      <c r="F56" s="5"/>
      <c r="G56" s="8" t="str">
        <f>IFERROR(VLOOKUP(F56,LISTAS!$E$2:$F$76,2,0),"")</f>
        <v/>
      </c>
      <c r="H56" s="5"/>
      <c r="I56" s="5"/>
      <c r="J56" s="5"/>
      <c r="K56" s="8" t="str">
        <f>IFERROR(VLOOKUP(F56,LISTAS!$E:$I,5,0),"")</f>
        <v/>
      </c>
      <c r="L56" s="5"/>
      <c r="M56" s="5"/>
      <c r="N56" s="5"/>
      <c r="O56" s="26">
        <f t="shared" si="4"/>
        <v>0</v>
      </c>
      <c r="P56" s="26" t="str">
        <f t="shared" si="5"/>
        <v/>
      </c>
      <c r="Q56" s="8" t="str">
        <f t="shared" si="6"/>
        <v/>
      </c>
      <c r="R56" s="11" t="str">
        <f t="shared" si="7"/>
        <v/>
      </c>
      <c r="AF56" t="str">
        <f>IFERROR(VLOOKUP(D56,LISTAS!D:H,4,0),"")</f>
        <v/>
      </c>
    </row>
    <row r="57" spans="2:32" x14ac:dyDescent="0.25">
      <c r="B57" s="6"/>
      <c r="C57" s="6"/>
      <c r="D57" s="34"/>
      <c r="E57" s="9" t="str">
        <f>IF(D57="","",IFERROR(VLOOKUP(D57,LISTAS!D:H,5,0),"PARTY ID NOT SMART"))</f>
        <v/>
      </c>
      <c r="F57" s="6"/>
      <c r="G57" s="9" t="str">
        <f>IFERROR(VLOOKUP(F57,LISTAS!$E$2:$F$76,2,0),"")</f>
        <v/>
      </c>
      <c r="H57" s="6"/>
      <c r="I57" s="6"/>
      <c r="J57" s="6"/>
      <c r="K57" s="9" t="str">
        <f>IFERROR(VLOOKUP(F57,LISTAS!$E:$I,5,0),"")</f>
        <v/>
      </c>
      <c r="L57" s="6"/>
      <c r="M57" s="6"/>
      <c r="N57" s="6"/>
      <c r="O57" s="27">
        <f t="shared" si="4"/>
        <v>0</v>
      </c>
      <c r="P57" s="27" t="str">
        <f t="shared" si="5"/>
        <v/>
      </c>
      <c r="Q57" s="9" t="str">
        <f t="shared" si="6"/>
        <v/>
      </c>
      <c r="R57" s="12" t="str">
        <f t="shared" si="7"/>
        <v/>
      </c>
      <c r="AF57" t="str">
        <f>IFERROR(VLOOKUP(D57,LISTAS!D:H,4,0),"")</f>
        <v/>
      </c>
    </row>
    <row r="58" spans="2:32" ht="15.75" thickBot="1" x14ac:dyDescent="0.3">
      <c r="B58" s="7"/>
      <c r="C58" s="7"/>
      <c r="D58" s="35"/>
      <c r="E58" s="10" t="str">
        <f>IF(D58="","",IFERROR(VLOOKUP(D58,LISTAS!D:H,5,0),"PARTY ID NOT SMART"))</f>
        <v/>
      </c>
      <c r="F58" s="7"/>
      <c r="G58" s="10" t="str">
        <f>IFERROR(VLOOKUP(F58,LISTAS!$E$2:$F$76,2,0),"")</f>
        <v/>
      </c>
      <c r="H58" s="7"/>
      <c r="I58" s="7"/>
      <c r="J58" s="7"/>
      <c r="K58" s="10" t="str">
        <f>IFERROR(VLOOKUP(F58,LISTAS!$E:$I,5,0),"")</f>
        <v/>
      </c>
      <c r="L58" s="7"/>
      <c r="M58" s="7"/>
      <c r="N58" s="7"/>
      <c r="O58" s="28">
        <f t="shared" si="4"/>
        <v>0</v>
      </c>
      <c r="P58" s="28" t="str">
        <f t="shared" si="5"/>
        <v/>
      </c>
      <c r="Q58" s="10" t="str">
        <f t="shared" si="6"/>
        <v/>
      </c>
      <c r="R58" s="13" t="str">
        <f t="shared" si="7"/>
        <v/>
      </c>
      <c r="AF58" t="str">
        <f>IFERROR(VLOOKUP(D58,LISTAS!D:H,4,0),"")</f>
        <v/>
      </c>
    </row>
  </sheetData>
  <sheetProtection algorithmName="SHA-512" hashValue="GtQ42dJfh7Ph6exrAwMDDAwTpClelvfYxlZ2Y4pw/FR+cdBwyiRTT7a3kFTb0a4nlbHB6/xcnLZKI/nLUtJQ5Q==" saltValue="aga8An5vGcbodtZLhkHT6Q==" spinCount="100000" sheet="1" selectLockedCells="1"/>
  <dataValidations count="47">
    <dataValidation type="list" allowBlank="1" showInputMessage="1" showErrorMessage="1" sqref="B9:B58" xr:uid="{843105B2-3F1E-4AE1-9D6A-4F7821024AF8}">
      <formula1>Hoteles</formula1>
    </dataValidation>
    <dataValidation type="list" allowBlank="1" showInputMessage="1" showErrorMessage="1" sqref="C9:C58" xr:uid="{385CBCC6-18F7-4526-B735-AD267F57D1D9}">
      <formula1>Conceptos</formula1>
    </dataValidation>
    <dataValidation type="list" allowBlank="1" showInputMessage="1" showErrorMessage="1" sqref="F9:F12 F16 F14" xr:uid="{9AA1EA7C-1068-4624-8227-B2EF6AEE0A73}">
      <formula1>INDIRECT(AF9)</formula1>
    </dataValidation>
    <dataValidation type="list" allowBlank="1" showInputMessage="1" showErrorMessage="1" sqref="F58" xr:uid="{E5B24E4B-F1EA-4CD2-B718-1E2F40944864}">
      <formula1>INDIRECT($AF$58)</formula1>
    </dataValidation>
    <dataValidation type="list" allowBlank="1" showInputMessage="1" showErrorMessage="1" sqref="F13" xr:uid="{9B0B96E6-35D7-4226-A6C6-059E3A495D68}">
      <formula1>INDIRECT($AF$13)</formula1>
    </dataValidation>
    <dataValidation type="list" allowBlank="1" showInputMessage="1" showErrorMessage="1" sqref="F15" xr:uid="{AACA9EC6-F81D-4856-8D17-B26BBFBFEFA3}">
      <formula1>INDIRECT($AF$15)</formula1>
    </dataValidation>
    <dataValidation type="list" allowBlank="1" showInputMessage="1" showErrorMessage="1" sqref="F17" xr:uid="{6ED8D4A2-57F7-487A-A449-A57447E7BCDC}">
      <formula1>INDIRECT($AF$17)</formula1>
    </dataValidation>
    <dataValidation type="list" allowBlank="1" showInputMessage="1" showErrorMessage="1" sqref="F18" xr:uid="{FEC7517A-323D-4355-BC9A-F4BB0A40FA1D}">
      <formula1>INDIRECT($AF$18)</formula1>
    </dataValidation>
    <dataValidation type="list" allowBlank="1" showInputMessage="1" showErrorMessage="1" sqref="F19" xr:uid="{20F0B492-7B0D-492C-B45C-2933CBC76D5C}">
      <formula1>INDIRECT($AF$19)</formula1>
    </dataValidation>
    <dataValidation type="list" allowBlank="1" showInputMessage="1" showErrorMessage="1" sqref="F20" xr:uid="{AC4410DA-03AF-4391-97C8-E9E149C30B27}">
      <formula1>INDIRECT($AF$20)</formula1>
    </dataValidation>
    <dataValidation type="list" allowBlank="1" showInputMessage="1" showErrorMessage="1" sqref="F21" xr:uid="{9F2815AD-80E3-4E4B-A102-1DAEC9D91734}">
      <formula1>INDIRECT($AF$21)</formula1>
    </dataValidation>
    <dataValidation type="list" allowBlank="1" showInputMessage="1" showErrorMessage="1" sqref="F22" xr:uid="{01ED0CEF-CB35-408D-A13E-31F79CE6A650}">
      <formula1>INDIRECT($AF$22)</formula1>
    </dataValidation>
    <dataValidation type="list" allowBlank="1" showInputMessage="1" showErrorMessage="1" sqref="F23" xr:uid="{D6533DF4-8D37-4E54-B9ED-689805297F2A}">
      <formula1>INDIRECT($AF$23)</formula1>
    </dataValidation>
    <dataValidation type="list" allowBlank="1" showInputMessage="1" showErrorMessage="1" sqref="F24" xr:uid="{7B965FA1-DB62-4F3D-B89F-AB4BA1DEDACE}">
      <formula1>INDIRECT($AF$24)</formula1>
    </dataValidation>
    <dataValidation type="list" allowBlank="1" showInputMessage="1" showErrorMessage="1" sqref="F25" xr:uid="{2CE486A9-19DA-45BE-B280-4D2F85466A37}">
      <formula1>INDIRECT($AF$25)</formula1>
    </dataValidation>
    <dataValidation type="list" allowBlank="1" showInputMessage="1" showErrorMessage="1" sqref="F26" xr:uid="{012942C7-E448-4626-99C3-A12E216FD3C2}">
      <formula1>INDIRECT($AF$26)</formula1>
    </dataValidation>
    <dataValidation type="list" allowBlank="1" showInputMessage="1" showErrorMessage="1" sqref="F27" xr:uid="{C0FE40D8-E73D-449B-93D9-4CADA9AF6E3F}">
      <formula1>INDIRECT($AF$27)</formula1>
    </dataValidation>
    <dataValidation type="list" allowBlank="1" showInputMessage="1" showErrorMessage="1" sqref="F28" xr:uid="{2CF9314D-1903-4990-BA05-190B2902D181}">
      <formula1>INDIRECT($AF$28)</formula1>
    </dataValidation>
    <dataValidation type="list" allowBlank="1" showInputMessage="1" showErrorMessage="1" sqref="F29" xr:uid="{4179D0AF-78F9-49E5-BCAE-FDC0702DBE86}">
      <formula1>INDIRECT($AF$29)</formula1>
    </dataValidation>
    <dataValidation type="list" allowBlank="1" showInputMessage="1" showErrorMessage="1" sqref="F30" xr:uid="{1C029EA2-B119-4518-A69A-DA137CE1B930}">
      <formula1>INDIRECT($AF$30)</formula1>
    </dataValidation>
    <dataValidation type="list" allowBlank="1" showInputMessage="1" showErrorMessage="1" sqref="F31" xr:uid="{D0F41602-1795-4034-B17F-5F6747D4500E}">
      <formula1>INDIRECT($AF$31)</formula1>
    </dataValidation>
    <dataValidation type="list" allowBlank="1" showInputMessage="1" showErrorMessage="1" sqref="F32" xr:uid="{C47B5D27-508D-4964-9ED0-3503C33AD95B}">
      <formula1>INDIRECT($AF$32)</formula1>
    </dataValidation>
    <dataValidation type="list" allowBlank="1" showInputMessage="1" showErrorMessage="1" sqref="F33" xr:uid="{E6EFBAD7-88A8-46F3-B896-E39604B2209F}">
      <formula1>INDIRECT($AF$33)</formula1>
    </dataValidation>
    <dataValidation type="list" allowBlank="1" showInputMessage="1" showErrorMessage="1" sqref="F34" xr:uid="{39C42D4B-B550-4F65-82A0-A48A8DA9CF2F}">
      <formula1>INDIRECT($AF$34)</formula1>
    </dataValidation>
    <dataValidation type="list" allowBlank="1" showInputMessage="1" showErrorMessage="1" sqref="F35" xr:uid="{6977CB42-ED27-4507-A6C0-D6D3D16EEB95}">
      <formula1>INDIRECT($AF$35)</formula1>
    </dataValidation>
    <dataValidation type="list" allowBlank="1" showInputMessage="1" showErrorMessage="1" sqref="F36" xr:uid="{32D7AB44-72B2-4DBC-9004-10C975E1CA83}">
      <formula1>INDIRECT($AF$36)</formula1>
    </dataValidation>
    <dataValidation type="list" allowBlank="1" showInputMessage="1" showErrorMessage="1" sqref="F37" xr:uid="{1D34231C-AB41-4D03-B376-626D95F22541}">
      <formula1>INDIRECT($AF$37)</formula1>
    </dataValidation>
    <dataValidation type="list" allowBlank="1" showInputMessage="1" showErrorMessage="1" sqref="F38" xr:uid="{1E97F308-A305-41EF-AB5D-EEEB1BA517C7}">
      <formula1>INDIRECT($AF$38)</formula1>
    </dataValidation>
    <dataValidation type="list" allowBlank="1" showInputMessage="1" showErrorMessage="1" sqref="F39" xr:uid="{E554CF76-7D16-4608-BDF4-AF59E681C06F}">
      <formula1>INDIRECT($AF$39)</formula1>
    </dataValidation>
    <dataValidation type="list" allowBlank="1" showInputMessage="1" showErrorMessage="1" sqref="F40" xr:uid="{4E57C30A-79DD-4B45-9014-6BE139C9AA36}">
      <formula1>INDIRECT($AF$40)</formula1>
    </dataValidation>
    <dataValidation type="list" allowBlank="1" showInputMessage="1" showErrorMessage="1" sqref="F41" xr:uid="{ED7E8B96-F0A0-420D-9437-8721C61F126D}">
      <formula1>INDIRECT($AF$41)</formula1>
    </dataValidation>
    <dataValidation type="list" allowBlank="1" showInputMessage="1" showErrorMessage="1" sqref="F42" xr:uid="{ED6A0263-66F4-48E6-874A-D8D9D82E5672}">
      <formula1>INDIRECT($AF$42)</formula1>
    </dataValidation>
    <dataValidation type="list" allowBlank="1" showInputMessage="1" showErrorMessage="1" sqref="F43" xr:uid="{71F11147-A40F-4C94-A338-D48BF3ABE458}">
      <formula1>INDIRECT($AF$43)</formula1>
    </dataValidation>
    <dataValidation type="list" allowBlank="1" showInputMessage="1" showErrorMessage="1" sqref="F44" xr:uid="{29102414-56F6-4BD1-9B18-92A4A360288F}">
      <formula1>INDIRECT($AF$44)</formula1>
    </dataValidation>
    <dataValidation type="list" allowBlank="1" showInputMessage="1" showErrorMessage="1" sqref="F45" xr:uid="{C89270B8-54F5-494C-B6B5-56A177D06208}">
      <formula1>INDIRECT($AF$45)</formula1>
    </dataValidation>
    <dataValidation type="list" allowBlank="1" showInputMessage="1" showErrorMessage="1" sqref="F46" xr:uid="{70508534-7AA3-43DE-9416-7FB90902C187}">
      <formula1>INDIRECT($AF$46)</formula1>
    </dataValidation>
    <dataValidation type="list" allowBlank="1" showInputMessage="1" showErrorMessage="1" sqref="F47" xr:uid="{15371C16-3246-4F22-B60A-A1073199813C}">
      <formula1>INDIRECT($AF$47)</formula1>
    </dataValidation>
    <dataValidation type="list" allowBlank="1" showInputMessage="1" showErrorMessage="1" sqref="F48" xr:uid="{C2301004-BBE7-4978-A6BF-D952A1BDE993}">
      <formula1>INDIRECT($AF$48)</formula1>
    </dataValidation>
    <dataValidation type="list" allowBlank="1" showInputMessage="1" showErrorMessage="1" sqref="F49" xr:uid="{D6EE1946-C176-4D95-B2C3-888285F6C947}">
      <formula1>INDIRECT($AF$49)</formula1>
    </dataValidation>
    <dataValidation type="list" allowBlank="1" showInputMessage="1" showErrorMessage="1" sqref="F50" xr:uid="{1624D7AC-433B-4D64-B48D-397DBDF50365}">
      <formula1>INDIRECT($AF$50)</formula1>
    </dataValidation>
    <dataValidation type="list" allowBlank="1" showInputMessage="1" showErrorMessage="1" sqref="F51" xr:uid="{FA656408-9801-4B5A-850F-1A8EBD606798}">
      <formula1>INDIRECT($AF$51)</formula1>
    </dataValidation>
    <dataValidation type="list" allowBlank="1" showInputMessage="1" showErrorMessage="1" sqref="F52" xr:uid="{2088C0E4-6FDD-4182-98F8-32716A0FD95C}">
      <formula1>INDIRECT($AF$52)</formula1>
    </dataValidation>
    <dataValidation type="list" allowBlank="1" showInputMessage="1" showErrorMessage="1" sqref="F53" xr:uid="{A89EE0FC-E0F6-4E56-86A1-6D8260CA14C4}">
      <formula1>INDIRECT($AF$53)</formula1>
    </dataValidation>
    <dataValidation type="list" allowBlank="1" showInputMessage="1" showErrorMessage="1" sqref="F54" xr:uid="{F26CAD0F-F6F8-47ED-BA04-4B6E79AEE25B}">
      <formula1>INDIRECT($AF$54)</formula1>
    </dataValidation>
    <dataValidation type="list" allowBlank="1" showInputMessage="1" showErrorMessage="1" sqref="F55" xr:uid="{C6C28A89-DFC4-4095-9725-E6780A8280F8}">
      <formula1>INDIRECT($AF$55)</formula1>
    </dataValidation>
    <dataValidation type="list" allowBlank="1" showInputMessage="1" showErrorMessage="1" sqref="F56" xr:uid="{76BE5F52-306A-4D5A-8B0F-25EFAB6DE93F}">
      <formula1>INDIRECT($AF$56)</formula1>
    </dataValidation>
    <dataValidation type="list" allowBlank="1" showInputMessage="1" showErrorMessage="1" sqref="F57" xr:uid="{7180513D-4692-44A0-B871-0A2885A42F1F}">
      <formula1>INDIRECT($AF$57)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30</vt:i4>
      </vt:variant>
    </vt:vector>
  </HeadingPairs>
  <TitlesOfParts>
    <vt:vector size="32" baseType="lpstr">
      <vt:lpstr>LISTAS</vt:lpstr>
      <vt:lpstr>CALCULOS</vt:lpstr>
      <vt:lpstr>ABSOLUTE_EVENTS</vt:lpstr>
      <vt:lpstr>ADVANCE_VIAJES_CORPORATIVOS</vt:lpstr>
      <vt:lpstr>AMEX</vt:lpstr>
      <vt:lpstr>ATLANTA</vt:lpstr>
      <vt:lpstr>AUREA_EVENTOS</vt:lpstr>
      <vt:lpstr>BARCELÓ_CONGRESOS</vt:lpstr>
      <vt:lpstr>BMC_TRAVEL</vt:lpstr>
      <vt:lpstr>Comerciales</vt:lpstr>
      <vt:lpstr>Conceptos</vt:lpstr>
      <vt:lpstr>CWT</vt:lpstr>
      <vt:lpstr>EVENTISIMO</vt:lpstr>
      <vt:lpstr>EVENTISIMO_PORTUGAL</vt:lpstr>
      <vt:lpstr>EXPERIENCIAS_MPA</vt:lpstr>
      <vt:lpstr>GLOBALIA</vt:lpstr>
      <vt:lpstr>GRIFOLS_VIAJES</vt:lpstr>
      <vt:lpstr>GRUPO_PACIFICO</vt:lpstr>
      <vt:lpstr>Hoteles</vt:lpstr>
      <vt:lpstr>IAG7_VIAJES</vt:lpstr>
      <vt:lpstr>INTERNATIONAL_MEETINGS</vt:lpstr>
      <vt:lpstr>MCI</vt:lpstr>
      <vt:lpstr>MEETINGS_AND_EVENTS_SPAIN</vt:lpstr>
      <vt:lpstr>MT_GLOBAL</vt:lpstr>
      <vt:lpstr>NAUTALIA</vt:lpstr>
      <vt:lpstr>TERRA_CONSULTORÍA_DE_INCENTIVOS</vt:lpstr>
      <vt:lpstr>TRAVELAIR_EVENTS</vt:lpstr>
      <vt:lpstr>VECISA</vt:lpstr>
      <vt:lpstr>VIAJES_BARCELÓ</vt:lpstr>
      <vt:lpstr>VIAJES_BILBAO_EXPRESS</vt:lpstr>
      <vt:lpstr>VIAJES_SAKKARA</vt:lpstr>
      <vt:lpstr>VIAJES_TRANSGLOBAL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 MADERO</dc:creator>
  <cp:lastModifiedBy>SHEILA PUÑAL JIMENEZ</cp:lastModifiedBy>
  <dcterms:created xsi:type="dcterms:W3CDTF">2019-12-03T10:59:19Z</dcterms:created>
  <dcterms:modified xsi:type="dcterms:W3CDTF">2020-02-18T16:25:54Z</dcterms:modified>
</cp:coreProperties>
</file>