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1.xml" ContentType="application/vnd.ms-excel.threaded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nhhotelgroup-my.sharepoint.com/personal/rb_rilo_minor-hotels_com/Documents/Documentos/PRE OPENING/DRAFTS/"/>
    </mc:Choice>
  </mc:AlternateContent>
  <xr:revisionPtr revIDLastSave="0" documentId="8_{9BE03210-987B-44B7-9350-7FE024D5B3E8}" xr6:coauthVersionLast="47" xr6:coauthVersionMax="47" xr10:uidLastSave="{00000000-0000-0000-0000-000000000000}"/>
  <bookViews>
    <workbookView xWindow="-110" yWindow="-110" windowWidth="19420" windowHeight="11500" tabRatio="901" firstSheet="1" activeTab="1" xr2:uid="{00000000-000D-0000-FFFF-FFFF00000000}"/>
  </bookViews>
  <sheets>
    <sheet name="Summary" sheetId="8" state="hidden" r:id="rId1"/>
    <sheet name="Briefing" sheetId="37" r:id="rId2"/>
    <sheet name="Sheet1" sheetId="41" state="hidden" r:id="rId3"/>
    <sheet name="Summary Rooms" sheetId="39" r:id="rId4"/>
    <sheet name="new brilliant basics" sheetId="44" r:id="rId5"/>
    <sheet name="Detail Rooms" sheetId="38" r:id="rId6"/>
    <sheet name="summary F&amp;B" sheetId="40" r:id="rId7"/>
    <sheet name="F&amp;B Capacities" sheetId="42" r:id="rId8"/>
    <sheet name="Breakfasts &amp; Meal Plan" sheetId="27" r:id="rId9"/>
    <sheet name="Hoja3" sheetId="43" state="hidden" r:id="rId10"/>
    <sheet name="M&amp;E" sheetId="23" r:id="rId11"/>
    <sheet name="Restaurant" sheetId="29" r:id="rId12"/>
    <sheet name="Minibar" sheetId="33" r:id="rId13"/>
    <sheet name="Bar" sheetId="28" r:id="rId14"/>
    <sheet name="Room Service " sheetId="30" r:id="rId15"/>
    <sheet name="Welcome Drink" sheetId="32" r:id="rId16"/>
    <sheet name="Canteen" sheetId="31" r:id="rId17"/>
    <sheet name="Kitchen" sheetId="26" r:id="rId18"/>
    <sheet name="1.Chinaware" sheetId="3" state="hidden" r:id="rId19"/>
    <sheet name="2.Silverware" sheetId="2" state="hidden" r:id="rId20"/>
    <sheet name="3. Glassware" sheetId="4" state="hidden" r:id="rId21"/>
    <sheet name="4.Kitchenware" sheetId="35" state="hidden" r:id="rId22"/>
    <sheet name="5. Machinery" sheetId="36" state="hidden" r:id="rId23"/>
    <sheet name="Trolleys" sheetId="10" r:id="rId24"/>
    <sheet name="Cleaning" sheetId="11" state="hidden" r:id="rId25"/>
    <sheet name="Uniforms-TBC" sheetId="12" state="hidden" r:id="rId26"/>
    <sheet name="Public Areas BOH" sheetId="1" state="hidden" r:id="rId27"/>
    <sheet name="Linen Lease" sheetId="13" state="hidden" r:id="rId28"/>
    <sheet name="Hoja1" sheetId="15" state="hidden" r:id="rId29"/>
    <sheet name="Hoja2" sheetId="16" state="hidden" r:id="rId30"/>
    <sheet name="Hoja12" sheetId="34" state="hidden" r:id="rId31"/>
  </sheets>
  <definedNames>
    <definedName name="_xlnm._FilterDatabase" localSheetId="5" hidden="1">'Detail Rooms'!$B$2:$K$377</definedName>
    <definedName name="_xlnm._FilterDatabase" localSheetId="30" hidden="1">Hoja12!$B$5:$H$478</definedName>
    <definedName name="_xlnm._FilterDatabase" localSheetId="26" hidden="1">'Public Areas BOH'!$A$1:$F$75</definedName>
    <definedName name="_xlnm._FilterDatabase" localSheetId="25" hidden="1">'Uniforms-TBC'!$A$1:$J$123</definedName>
    <definedName name="_xlnm.Print_Area" localSheetId="0">Summary!$A$1:$J$30</definedName>
    <definedName name="_xlnm.Print_Titles" localSheetId="19">'2.Silverware'!#REF!</definedName>
    <definedName name="_xlnm.Print_Titles" localSheetId="26">'Public Areas BOH'!$1:$1</definedName>
  </definedNames>
  <calcPr calcId="191028"/>
  <pivotCaches>
    <pivotCache cacheId="0" r:id="rId3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37" l="1"/>
  <c r="D11" i="27" s="1"/>
  <c r="E25" i="37"/>
  <c r="D7" i="27"/>
  <c r="D38" i="27"/>
  <c r="D6" i="27"/>
  <c r="D39" i="27" s="1"/>
  <c r="D10" i="27"/>
  <c r="D8" i="27"/>
  <c r="E34" i="37"/>
  <c r="G3" i="44"/>
  <c r="I7" i="44" s="1"/>
  <c r="AB5" i="37"/>
  <c r="AB4" i="37"/>
  <c r="AB3" i="37"/>
  <c r="AB2" i="37"/>
  <c r="AG7" i="37"/>
  <c r="L13" i="37" s="1"/>
  <c r="AE7" i="37"/>
  <c r="C52" i="44"/>
  <c r="C53" i="44" s="1"/>
  <c r="C54" i="44" s="1"/>
  <c r="C51" i="44"/>
  <c r="C44" i="44"/>
  <c r="C43" i="44" s="1"/>
  <c r="C32" i="44"/>
  <c r="C31" i="44"/>
  <c r="C30" i="44"/>
  <c r="C25" i="44"/>
  <c r="C24" i="44"/>
  <c r="C23" i="44"/>
  <c r="C18" i="44"/>
  <c r="C17" i="44"/>
  <c r="C16" i="44"/>
  <c r="C7" i="44"/>
  <c r="C10" i="44" s="1"/>
  <c r="C6" i="44"/>
  <c r="C8" i="44" s="1"/>
  <c r="AE9" i="37"/>
  <c r="AG9" i="37"/>
  <c r="AI9" i="37"/>
  <c r="AK9" i="37"/>
  <c r="AE10" i="37"/>
  <c r="AG10" i="37"/>
  <c r="AI10" i="37"/>
  <c r="AK10" i="37"/>
  <c r="AK8" i="37"/>
  <c r="AI8" i="37"/>
  <c r="AG8" i="37"/>
  <c r="AE8" i="37"/>
  <c r="E22" i="39"/>
  <c r="D32" i="27" l="1"/>
  <c r="D33" i="27"/>
  <c r="G6" i="44"/>
  <c r="M7" i="44"/>
  <c r="K6" i="44"/>
  <c r="K7" i="44"/>
  <c r="I10" i="44"/>
  <c r="G9" i="44"/>
  <c r="L6" i="44"/>
  <c r="G7" i="44"/>
  <c r="J6" i="44"/>
  <c r="L10" i="44"/>
  <c r="H6" i="44"/>
  <c r="J7" i="44"/>
  <c r="L9" i="44"/>
  <c r="H10" i="44"/>
  <c r="G10" i="44"/>
  <c r="I9" i="44"/>
  <c r="L7" i="44"/>
  <c r="H9" i="44"/>
  <c r="J9" i="44"/>
  <c r="M6" i="44"/>
  <c r="J10" i="44"/>
  <c r="M10" i="44"/>
  <c r="H7" i="44"/>
  <c r="K10" i="44"/>
  <c r="M9" i="44"/>
  <c r="K9" i="44"/>
  <c r="I6" i="44"/>
  <c r="C45" i="44"/>
  <c r="C46" i="44"/>
  <c r="C47" i="44"/>
  <c r="C9" i="44"/>
  <c r="E24" i="39"/>
  <c r="E23" i="39"/>
  <c r="H22" i="39"/>
  <c r="G22" i="39"/>
  <c r="F22" i="39"/>
  <c r="N6" i="44" l="1"/>
  <c r="O6" i="44" s="1"/>
  <c r="N9" i="44"/>
  <c r="O9" i="44" s="1"/>
  <c r="L14" i="37"/>
  <c r="N10" i="44"/>
  <c r="O10" i="44" s="1"/>
  <c r="N7" i="44"/>
  <c r="O7" i="44" s="1"/>
  <c r="F23" i="39"/>
  <c r="F24" i="39"/>
  <c r="G23" i="39"/>
  <c r="G24" i="39"/>
  <c r="H23" i="39"/>
  <c r="H24" i="39"/>
  <c r="L11" i="37" l="1"/>
  <c r="L177" i="26"/>
  <c r="L176" i="26"/>
  <c r="L175" i="26"/>
  <c r="L174" i="26"/>
  <c r="L173" i="26"/>
  <c r="L172" i="26"/>
  <c r="L171" i="26"/>
  <c r="L170" i="26"/>
  <c r="L169" i="26"/>
  <c r="L168" i="26"/>
  <c r="L167" i="26"/>
  <c r="L166" i="26"/>
  <c r="J177" i="26"/>
  <c r="J176" i="26"/>
  <c r="J175" i="26"/>
  <c r="J174" i="26"/>
  <c r="J173" i="26"/>
  <c r="J172" i="26"/>
  <c r="J171" i="26"/>
  <c r="J170" i="26"/>
  <c r="J169" i="26"/>
  <c r="J168" i="26"/>
  <c r="J167" i="26"/>
  <c r="J166" i="26"/>
  <c r="F170" i="26"/>
  <c r="F171" i="26"/>
  <c r="F172" i="26"/>
  <c r="F173" i="26"/>
  <c r="F174" i="26"/>
  <c r="F175" i="26"/>
  <c r="F176" i="26"/>
  <c r="F177" i="26"/>
  <c r="H177" i="26"/>
  <c r="H176" i="26"/>
  <c r="H175" i="26"/>
  <c r="H174" i="26"/>
  <c r="H173" i="26"/>
  <c r="H172" i="26"/>
  <c r="H171" i="26"/>
  <c r="H170" i="26"/>
  <c r="H169" i="26"/>
  <c r="H168" i="26"/>
  <c r="H167" i="26"/>
  <c r="H166" i="26"/>
  <c r="F167" i="26"/>
  <c r="F168" i="26"/>
  <c r="F169" i="26"/>
  <c r="F166" i="26"/>
  <c r="C7" i="26"/>
  <c r="D20" i="26" s="1"/>
  <c r="K24" i="42"/>
  <c r="K26" i="42" s="1"/>
  <c r="K25" i="42"/>
  <c r="AE24" i="42"/>
  <c r="AF24" i="42" s="1"/>
  <c r="AE26" i="42"/>
  <c r="G90" i="27"/>
  <c r="G89" i="27"/>
  <c r="G87" i="27"/>
  <c r="G88" i="27"/>
  <c r="G83" i="27"/>
  <c r="G80" i="27"/>
  <c r="G78" i="27"/>
  <c r="G77" i="27"/>
  <c r="G76" i="27"/>
  <c r="G75" i="27"/>
  <c r="G74" i="27"/>
  <c r="G73" i="27"/>
  <c r="G72" i="27"/>
  <c r="G71" i="27"/>
  <c r="G70" i="27"/>
  <c r="G65" i="27"/>
  <c r="G64" i="27"/>
  <c r="G61" i="27"/>
  <c r="G60" i="27"/>
  <c r="G58" i="27"/>
  <c r="G56" i="27"/>
  <c r="G55" i="27"/>
  <c r="G54" i="27"/>
  <c r="G52" i="27"/>
  <c r="G51" i="27"/>
  <c r="G50" i="27"/>
  <c r="G48" i="27"/>
  <c r="G44" i="27"/>
  <c r="G30" i="27"/>
  <c r="G28" i="27"/>
  <c r="G108" i="27"/>
  <c r="G107" i="27"/>
  <c r="G106" i="27"/>
  <c r="G105" i="27"/>
  <c r="G104" i="27"/>
  <c r="G103" i="27"/>
  <c r="G101" i="27"/>
  <c r="G100" i="27"/>
  <c r="G99" i="27"/>
  <c r="G98" i="27"/>
  <c r="G97" i="27"/>
  <c r="G96" i="27"/>
  <c r="G95" i="27"/>
  <c r="G41" i="27"/>
  <c r="G40" i="27"/>
  <c r="G39" i="27"/>
  <c r="G38" i="27"/>
  <c r="G37" i="27"/>
  <c r="G36" i="27"/>
  <c r="G35" i="27"/>
  <c r="G34" i="27"/>
  <c r="G33" i="27"/>
  <c r="G32" i="27"/>
  <c r="G31" i="27"/>
  <c r="G29" i="27"/>
  <c r="G27" i="27"/>
  <c r="G26" i="27"/>
  <c r="G25" i="27"/>
  <c r="G24" i="27"/>
  <c r="G23" i="27"/>
  <c r="G22" i="27"/>
  <c r="G21" i="27"/>
  <c r="G20" i="27"/>
  <c r="G19" i="27"/>
  <c r="G18" i="27"/>
  <c r="G17" i="27"/>
  <c r="G16" i="27"/>
  <c r="D146" i="26" l="1"/>
  <c r="F146" i="26" s="1"/>
  <c r="D122" i="26"/>
  <c r="J122" i="26" s="1"/>
  <c r="D50" i="26"/>
  <c r="H50" i="26" s="1"/>
  <c r="D121" i="26"/>
  <c r="D115" i="26"/>
  <c r="J115" i="26" s="1"/>
  <c r="D43" i="26"/>
  <c r="J43" i="26" s="1"/>
  <c r="D114" i="26"/>
  <c r="F114" i="26" s="1"/>
  <c r="D150" i="26"/>
  <c r="F150" i="26" s="1"/>
  <c r="D126" i="26"/>
  <c r="F126" i="26" s="1"/>
  <c r="D102" i="26"/>
  <c r="F102" i="26" s="1"/>
  <c r="D78" i="26"/>
  <c r="F78" i="26" s="1"/>
  <c r="D54" i="26"/>
  <c r="F54" i="26" s="1"/>
  <c r="D30" i="26"/>
  <c r="F30" i="26" s="1"/>
  <c r="D148" i="26"/>
  <c r="H148" i="26" s="1"/>
  <c r="D124" i="26"/>
  <c r="J124" i="26" s="1"/>
  <c r="D100" i="26"/>
  <c r="F100" i="26" s="1"/>
  <c r="D76" i="26"/>
  <c r="H76" i="26" s="1"/>
  <c r="D52" i="26"/>
  <c r="H52" i="26" s="1"/>
  <c r="D28" i="26"/>
  <c r="H28" i="26" s="1"/>
  <c r="D147" i="26"/>
  <c r="H147" i="26" s="1"/>
  <c r="D123" i="26"/>
  <c r="J123" i="26" s="1"/>
  <c r="D99" i="26"/>
  <c r="H99" i="26" s="1"/>
  <c r="D75" i="26"/>
  <c r="H75" i="26" s="1"/>
  <c r="D51" i="26"/>
  <c r="F51" i="26" s="1"/>
  <c r="D27" i="26"/>
  <c r="H27" i="26" s="1"/>
  <c r="D98" i="26"/>
  <c r="J98" i="26" s="1"/>
  <c r="D26" i="26"/>
  <c r="H26" i="26" s="1"/>
  <c r="D145" i="26"/>
  <c r="D49" i="26"/>
  <c r="D163" i="26"/>
  <c r="F163" i="26" s="1"/>
  <c r="D91" i="26"/>
  <c r="L91" i="26" s="1"/>
  <c r="D138" i="26"/>
  <c r="F138" i="26" s="1"/>
  <c r="D42" i="26"/>
  <c r="F42" i="26" s="1"/>
  <c r="D160" i="26"/>
  <c r="H160" i="26" s="1"/>
  <c r="D88" i="26"/>
  <c r="F88" i="26" s="1"/>
  <c r="D111" i="26"/>
  <c r="H111" i="26" s="1"/>
  <c r="D63" i="26"/>
  <c r="H63" i="26" s="1"/>
  <c r="D158" i="26"/>
  <c r="J158" i="26" s="1"/>
  <c r="D134" i="26"/>
  <c r="J134" i="26" s="1"/>
  <c r="D110" i="26"/>
  <c r="L110" i="26" s="1"/>
  <c r="D86" i="26"/>
  <c r="J86" i="26" s="1"/>
  <c r="D62" i="26"/>
  <c r="L62" i="26" s="1"/>
  <c r="D38" i="26"/>
  <c r="L38" i="26" s="1"/>
  <c r="D14" i="26"/>
  <c r="D74" i="26"/>
  <c r="H74" i="26" s="1"/>
  <c r="D73" i="26"/>
  <c r="D139" i="26"/>
  <c r="F139" i="26" s="1"/>
  <c r="D19" i="26"/>
  <c r="J19" i="26" s="1"/>
  <c r="D90" i="26"/>
  <c r="F90" i="26" s="1"/>
  <c r="D18" i="26"/>
  <c r="F18" i="26" s="1"/>
  <c r="D112" i="26"/>
  <c r="H112" i="26" s="1"/>
  <c r="D40" i="26"/>
  <c r="H40" i="26" s="1"/>
  <c r="D135" i="26"/>
  <c r="L135" i="26" s="1"/>
  <c r="D39" i="26"/>
  <c r="H39" i="26" s="1"/>
  <c r="D157" i="26"/>
  <c r="D133" i="26"/>
  <c r="D109" i="26"/>
  <c r="D85" i="26"/>
  <c r="D61" i="26"/>
  <c r="D37" i="26"/>
  <c r="D13" i="26"/>
  <c r="D97" i="26"/>
  <c r="D25" i="26"/>
  <c r="D67" i="26"/>
  <c r="H67" i="26" s="1"/>
  <c r="D162" i="26"/>
  <c r="F162" i="26" s="1"/>
  <c r="D66" i="26"/>
  <c r="F66" i="26" s="1"/>
  <c r="D136" i="26"/>
  <c r="H136" i="26" s="1"/>
  <c r="D64" i="26"/>
  <c r="H64" i="26" s="1"/>
  <c r="D16" i="26"/>
  <c r="H16" i="26" s="1"/>
  <c r="D159" i="26"/>
  <c r="H159" i="26" s="1"/>
  <c r="D87" i="26"/>
  <c r="F87" i="26" s="1"/>
  <c r="D15" i="26"/>
  <c r="H15" i="26" s="1"/>
  <c r="D151" i="26"/>
  <c r="H151" i="26" s="1"/>
  <c r="D127" i="26"/>
  <c r="L127" i="26" s="1"/>
  <c r="D103" i="26"/>
  <c r="L103" i="26" s="1"/>
  <c r="D79" i="26"/>
  <c r="H79" i="26" s="1"/>
  <c r="D55" i="26"/>
  <c r="L55" i="26" s="1"/>
  <c r="D31" i="26"/>
  <c r="L31" i="26" s="1"/>
  <c r="L20" i="26"/>
  <c r="H20" i="26"/>
  <c r="F20" i="26"/>
  <c r="J20" i="26"/>
  <c r="J139" i="26"/>
  <c r="D161" i="26"/>
  <c r="D149" i="26"/>
  <c r="D137" i="26"/>
  <c r="D125" i="26"/>
  <c r="D113" i="26"/>
  <c r="D101" i="26"/>
  <c r="D89" i="26"/>
  <c r="D77" i="26"/>
  <c r="D65" i="26"/>
  <c r="D53" i="26"/>
  <c r="D41" i="26"/>
  <c r="D29" i="26"/>
  <c r="D17" i="26"/>
  <c r="D156" i="26"/>
  <c r="D144" i="26"/>
  <c r="D132" i="26"/>
  <c r="D120" i="26"/>
  <c r="D108" i="26"/>
  <c r="D96" i="26"/>
  <c r="D84" i="26"/>
  <c r="D72" i="26"/>
  <c r="D60" i="26"/>
  <c r="D48" i="26"/>
  <c r="D36" i="26"/>
  <c r="D24" i="26"/>
  <c r="D12" i="26"/>
  <c r="D155" i="26"/>
  <c r="D143" i="26"/>
  <c r="D131" i="26"/>
  <c r="D119" i="26"/>
  <c r="D107" i="26"/>
  <c r="D95" i="26"/>
  <c r="D83" i="26"/>
  <c r="D71" i="26"/>
  <c r="D59" i="26"/>
  <c r="D47" i="26"/>
  <c r="D35" i="26"/>
  <c r="D23" i="26"/>
  <c r="D154" i="26"/>
  <c r="D142" i="26"/>
  <c r="D130" i="26"/>
  <c r="D118" i="26"/>
  <c r="D106" i="26"/>
  <c r="D94" i="26"/>
  <c r="D82" i="26"/>
  <c r="D70" i="26"/>
  <c r="D58" i="26"/>
  <c r="D46" i="26"/>
  <c r="D34" i="26"/>
  <c r="D22" i="26"/>
  <c r="D11" i="26"/>
  <c r="D153" i="26"/>
  <c r="D141" i="26"/>
  <c r="D129" i="26"/>
  <c r="D117" i="26"/>
  <c r="D105" i="26"/>
  <c r="D93" i="26"/>
  <c r="D81" i="26"/>
  <c r="D69" i="26"/>
  <c r="D57" i="26"/>
  <c r="D45" i="26"/>
  <c r="D33" i="26"/>
  <c r="D21" i="26"/>
  <c r="D164" i="26"/>
  <c r="D152" i="26"/>
  <c r="D140" i="26"/>
  <c r="D128" i="26"/>
  <c r="D116" i="26"/>
  <c r="D104" i="26"/>
  <c r="D92" i="26"/>
  <c r="D80" i="26"/>
  <c r="D68" i="26"/>
  <c r="D56" i="26"/>
  <c r="D44" i="26"/>
  <c r="D32" i="26"/>
  <c r="H87" i="26" l="1"/>
  <c r="L43" i="26"/>
  <c r="F39" i="26"/>
  <c r="J76" i="26"/>
  <c r="F43" i="26"/>
  <c r="J135" i="26"/>
  <c r="L139" i="26"/>
  <c r="F75" i="26"/>
  <c r="L75" i="26"/>
  <c r="J75" i="26"/>
  <c r="L78" i="26"/>
  <c r="H88" i="26"/>
  <c r="J78" i="26"/>
  <c r="L54" i="26"/>
  <c r="L88" i="26"/>
  <c r="J88" i="26"/>
  <c r="H78" i="26"/>
  <c r="H139" i="26"/>
  <c r="L39" i="26"/>
  <c r="J87" i="26"/>
  <c r="H90" i="26"/>
  <c r="L87" i="26"/>
  <c r="J62" i="26"/>
  <c r="L63" i="26"/>
  <c r="J55" i="26"/>
  <c r="H98" i="26"/>
  <c r="J27" i="26"/>
  <c r="H146" i="26"/>
  <c r="F15" i="26"/>
  <c r="L30" i="26"/>
  <c r="H54" i="26"/>
  <c r="J90" i="26"/>
  <c r="J150" i="26"/>
  <c r="J79" i="26"/>
  <c r="J18" i="26"/>
  <c r="F16" i="26"/>
  <c r="J151" i="26"/>
  <c r="L18" i="26"/>
  <c r="J30" i="26"/>
  <c r="F63" i="26"/>
  <c r="F40" i="26"/>
  <c r="F151" i="26"/>
  <c r="L122" i="26"/>
  <c r="J67" i="26"/>
  <c r="L150" i="26"/>
  <c r="H18" i="26"/>
  <c r="F27" i="26"/>
  <c r="F98" i="26"/>
  <c r="L27" i="26"/>
  <c r="J146" i="26"/>
  <c r="J126" i="26"/>
  <c r="J38" i="26"/>
  <c r="F91" i="26"/>
  <c r="J138" i="26"/>
  <c r="J15" i="26"/>
  <c r="L147" i="26"/>
  <c r="H19" i="26"/>
  <c r="J31" i="26"/>
  <c r="H114" i="26"/>
  <c r="F19" i="26"/>
  <c r="L19" i="26"/>
  <c r="J74" i="26"/>
  <c r="F147" i="26"/>
  <c r="H91" i="26"/>
  <c r="J100" i="26"/>
  <c r="F50" i="26"/>
  <c r="H127" i="26"/>
  <c r="F124" i="26"/>
  <c r="L86" i="26"/>
  <c r="F115" i="26"/>
  <c r="L162" i="26"/>
  <c r="F67" i="26"/>
  <c r="L40" i="26"/>
  <c r="L115" i="26"/>
  <c r="F79" i="26"/>
  <c r="L134" i="26"/>
  <c r="J39" i="26"/>
  <c r="L67" i="26"/>
  <c r="J40" i="26"/>
  <c r="H103" i="26"/>
  <c r="F26" i="26"/>
  <c r="J103" i="26"/>
  <c r="L158" i="26"/>
  <c r="F148" i="26"/>
  <c r="L50" i="26"/>
  <c r="F103" i="26"/>
  <c r="L148" i="26"/>
  <c r="J50" i="26"/>
  <c r="L26" i="26"/>
  <c r="H124" i="26"/>
  <c r="H135" i="26"/>
  <c r="H100" i="26"/>
  <c r="J148" i="26"/>
  <c r="F112" i="26"/>
  <c r="J26" i="26"/>
  <c r="H31" i="26"/>
  <c r="H43" i="26"/>
  <c r="F111" i="26"/>
  <c r="L112" i="26"/>
  <c r="L98" i="26"/>
  <c r="F31" i="26"/>
  <c r="J127" i="26"/>
  <c r="J111" i="26"/>
  <c r="J112" i="26"/>
  <c r="F127" i="26"/>
  <c r="L124" i="26"/>
  <c r="J162" i="26"/>
  <c r="F135" i="26"/>
  <c r="F76" i="26"/>
  <c r="L76" i="26"/>
  <c r="H55" i="26"/>
  <c r="L100" i="26"/>
  <c r="H85" i="26"/>
  <c r="L85" i="26"/>
  <c r="J85" i="26"/>
  <c r="F85" i="26"/>
  <c r="H102" i="26"/>
  <c r="F14" i="26"/>
  <c r="H14" i="26"/>
  <c r="J147" i="26"/>
  <c r="H38" i="26"/>
  <c r="F38" i="26"/>
  <c r="H138" i="26"/>
  <c r="J102" i="26"/>
  <c r="H66" i="26"/>
  <c r="L14" i="26"/>
  <c r="J52" i="26"/>
  <c r="J28" i="26"/>
  <c r="H37" i="26"/>
  <c r="J37" i="26"/>
  <c r="L37" i="26"/>
  <c r="F37" i="26"/>
  <c r="L42" i="26"/>
  <c r="J114" i="26"/>
  <c r="J14" i="26"/>
  <c r="L15" i="26"/>
  <c r="L111" i="26"/>
  <c r="L146" i="26"/>
  <c r="L79" i="26"/>
  <c r="L151" i="26"/>
  <c r="L74" i="26"/>
  <c r="H61" i="26"/>
  <c r="J61" i="26"/>
  <c r="F61" i="26"/>
  <c r="L61" i="26"/>
  <c r="H49" i="26"/>
  <c r="F49" i="26"/>
  <c r="J49" i="26"/>
  <c r="L49" i="26"/>
  <c r="H73" i="26"/>
  <c r="J73" i="26"/>
  <c r="F73" i="26"/>
  <c r="L73" i="26"/>
  <c r="L138" i="26"/>
  <c r="H126" i="26"/>
  <c r="H123" i="26"/>
  <c r="F123" i="26"/>
  <c r="F99" i="26"/>
  <c r="L136" i="26"/>
  <c r="H162" i="26"/>
  <c r="J163" i="26"/>
  <c r="J63" i="26"/>
  <c r="L99" i="26"/>
  <c r="J136" i="26"/>
  <c r="L51" i="26"/>
  <c r="L123" i="26"/>
  <c r="F110" i="26"/>
  <c r="H110" i="26"/>
  <c r="H145" i="26"/>
  <c r="J145" i="26"/>
  <c r="L145" i="26"/>
  <c r="F145" i="26"/>
  <c r="H121" i="26"/>
  <c r="L121" i="26"/>
  <c r="J121" i="26"/>
  <c r="F121" i="26"/>
  <c r="H109" i="26"/>
  <c r="L109" i="26"/>
  <c r="F109" i="26"/>
  <c r="J109" i="26"/>
  <c r="L114" i="26"/>
  <c r="J42" i="26"/>
  <c r="H150" i="26"/>
  <c r="J159" i="26"/>
  <c r="J91" i="26"/>
  <c r="H51" i="26"/>
  <c r="F86" i="26"/>
  <c r="H86" i="26"/>
  <c r="L102" i="26"/>
  <c r="J54" i="26"/>
  <c r="L159" i="26"/>
  <c r="F55" i="26"/>
  <c r="L90" i="26"/>
  <c r="J66" i="26"/>
  <c r="H30" i="26"/>
  <c r="J110" i="26"/>
  <c r="L163" i="26"/>
  <c r="J99" i="26"/>
  <c r="F64" i="26"/>
  <c r="F160" i="26"/>
  <c r="H115" i="26"/>
  <c r="J51" i="26"/>
  <c r="H25" i="26"/>
  <c r="J25" i="26"/>
  <c r="F25" i="26"/>
  <c r="L25" i="26"/>
  <c r="F134" i="26"/>
  <c r="H134" i="26"/>
  <c r="L16" i="26"/>
  <c r="H133" i="26"/>
  <c r="L133" i="26"/>
  <c r="F133" i="26"/>
  <c r="J133" i="26"/>
  <c r="H157" i="26"/>
  <c r="L157" i="26"/>
  <c r="J157" i="26"/>
  <c r="F157" i="26"/>
  <c r="F136" i="26"/>
  <c r="F62" i="26"/>
  <c r="H62" i="26"/>
  <c r="H163" i="26"/>
  <c r="H42" i="26"/>
  <c r="F52" i="26"/>
  <c r="L64" i="26"/>
  <c r="L160" i="26"/>
  <c r="F28" i="26"/>
  <c r="H97" i="26"/>
  <c r="F97" i="26"/>
  <c r="L97" i="26"/>
  <c r="J97" i="26"/>
  <c r="F158" i="26"/>
  <c r="H158" i="26"/>
  <c r="F122" i="26"/>
  <c r="H122" i="26"/>
  <c r="J16" i="26"/>
  <c r="L126" i="26"/>
  <c r="F159" i="26"/>
  <c r="L66" i="26"/>
  <c r="F74" i="26"/>
  <c r="L52" i="26"/>
  <c r="J64" i="26"/>
  <c r="J160" i="26"/>
  <c r="L28" i="26"/>
  <c r="H13" i="26"/>
  <c r="L13" i="26"/>
  <c r="J13" i="26"/>
  <c r="F13" i="26"/>
  <c r="H93" i="26"/>
  <c r="F93" i="26"/>
  <c r="L93" i="26"/>
  <c r="J93" i="26"/>
  <c r="H105" i="26"/>
  <c r="F105" i="26"/>
  <c r="L105" i="26"/>
  <c r="J105" i="26"/>
  <c r="L53" i="26"/>
  <c r="J53" i="26"/>
  <c r="H53" i="26"/>
  <c r="F53" i="26"/>
  <c r="H57" i="26"/>
  <c r="F57" i="26"/>
  <c r="L57" i="26"/>
  <c r="J57" i="26"/>
  <c r="H46" i="26"/>
  <c r="F46" i="26"/>
  <c r="L46" i="26"/>
  <c r="J46" i="26"/>
  <c r="H156" i="26"/>
  <c r="J156" i="26"/>
  <c r="L156" i="26"/>
  <c r="F156" i="26"/>
  <c r="L80" i="26"/>
  <c r="H80" i="26"/>
  <c r="F80" i="26"/>
  <c r="J80" i="26"/>
  <c r="H69" i="26"/>
  <c r="F69" i="26"/>
  <c r="L69" i="26"/>
  <c r="J69" i="26"/>
  <c r="H58" i="26"/>
  <c r="F58" i="26"/>
  <c r="L58" i="26"/>
  <c r="J58" i="26"/>
  <c r="H47" i="26"/>
  <c r="F47" i="26"/>
  <c r="L47" i="26"/>
  <c r="J47" i="26"/>
  <c r="H24" i="26"/>
  <c r="J24" i="26"/>
  <c r="F24" i="26"/>
  <c r="L24" i="26"/>
  <c r="L17" i="26"/>
  <c r="J17" i="26"/>
  <c r="H17" i="26"/>
  <c r="F17" i="26"/>
  <c r="J161" i="26"/>
  <c r="L161" i="26"/>
  <c r="H161" i="26"/>
  <c r="F161" i="26"/>
  <c r="F71" i="26"/>
  <c r="H71" i="26"/>
  <c r="L71" i="26"/>
  <c r="J71" i="26"/>
  <c r="L116" i="26"/>
  <c r="H116" i="26"/>
  <c r="F116" i="26"/>
  <c r="J116" i="26"/>
  <c r="L68" i="26"/>
  <c r="H68" i="26"/>
  <c r="F68" i="26"/>
  <c r="J68" i="26"/>
  <c r="F35" i="26"/>
  <c r="H35" i="26"/>
  <c r="L35" i="26"/>
  <c r="J35" i="26"/>
  <c r="H12" i="26"/>
  <c r="J12" i="26"/>
  <c r="F12" i="26"/>
  <c r="L12" i="26"/>
  <c r="L149" i="26"/>
  <c r="J149" i="26"/>
  <c r="H149" i="26"/>
  <c r="F149" i="26"/>
  <c r="L92" i="26"/>
  <c r="H92" i="26"/>
  <c r="J92" i="26"/>
  <c r="F92" i="26"/>
  <c r="H81" i="26"/>
  <c r="F81" i="26"/>
  <c r="L81" i="26"/>
  <c r="J81" i="26"/>
  <c r="H70" i="26"/>
  <c r="F70" i="26"/>
  <c r="L70" i="26"/>
  <c r="J70" i="26"/>
  <c r="H59" i="26"/>
  <c r="F59" i="26"/>
  <c r="L59" i="26"/>
  <c r="J59" i="26"/>
  <c r="H36" i="26"/>
  <c r="J36" i="26"/>
  <c r="F36" i="26"/>
  <c r="L36" i="26"/>
  <c r="L29" i="26"/>
  <c r="J29" i="26"/>
  <c r="H29" i="26"/>
  <c r="F29" i="26"/>
  <c r="H82" i="26"/>
  <c r="F82" i="26"/>
  <c r="L82" i="26"/>
  <c r="J82" i="26"/>
  <c r="L128" i="26"/>
  <c r="H128" i="26"/>
  <c r="F128" i="26"/>
  <c r="J128" i="26"/>
  <c r="F119" i="26"/>
  <c r="H119" i="26"/>
  <c r="L119" i="26"/>
  <c r="J119" i="26"/>
  <c r="L104" i="26"/>
  <c r="H104" i="26"/>
  <c r="J104" i="26"/>
  <c r="F104" i="26"/>
  <c r="L41" i="26"/>
  <c r="J41" i="26"/>
  <c r="H41" i="26"/>
  <c r="F41" i="26"/>
  <c r="H94" i="26"/>
  <c r="F94" i="26"/>
  <c r="L94" i="26"/>
  <c r="J94" i="26"/>
  <c r="H72" i="26"/>
  <c r="J72" i="26"/>
  <c r="L72" i="26"/>
  <c r="F72" i="26"/>
  <c r="H107" i="26"/>
  <c r="F107" i="26"/>
  <c r="L107" i="26"/>
  <c r="J107" i="26"/>
  <c r="H141" i="26"/>
  <c r="F141" i="26"/>
  <c r="L141" i="26"/>
  <c r="J141" i="26"/>
  <c r="H96" i="26"/>
  <c r="J96" i="26"/>
  <c r="L96" i="26"/>
  <c r="F96" i="26"/>
  <c r="H164" i="26"/>
  <c r="L164" i="26"/>
  <c r="F164" i="26"/>
  <c r="J164" i="26"/>
  <c r="H153" i="26"/>
  <c r="F153" i="26"/>
  <c r="L153" i="26"/>
  <c r="J153" i="26"/>
  <c r="H142" i="26"/>
  <c r="F142" i="26"/>
  <c r="L142" i="26"/>
  <c r="J142" i="26"/>
  <c r="H131" i="26"/>
  <c r="F131" i="26"/>
  <c r="L131" i="26"/>
  <c r="J131" i="26"/>
  <c r="H108" i="26"/>
  <c r="J108" i="26"/>
  <c r="F108" i="26"/>
  <c r="L108" i="26"/>
  <c r="L101" i="26"/>
  <c r="J101" i="26"/>
  <c r="H101" i="26"/>
  <c r="F101" i="26"/>
  <c r="H117" i="26"/>
  <c r="F117" i="26"/>
  <c r="L117" i="26"/>
  <c r="J117" i="26"/>
  <c r="L140" i="26"/>
  <c r="H140" i="26"/>
  <c r="F140" i="26"/>
  <c r="J140" i="26"/>
  <c r="H130" i="26"/>
  <c r="F130" i="26"/>
  <c r="L130" i="26"/>
  <c r="J130" i="26"/>
  <c r="L32" i="26"/>
  <c r="H32" i="26"/>
  <c r="J32" i="26"/>
  <c r="F32" i="26"/>
  <c r="H21" i="26"/>
  <c r="F21" i="26"/>
  <c r="L21" i="26"/>
  <c r="J21" i="26"/>
  <c r="H11" i="26"/>
  <c r="F11" i="26"/>
  <c r="L11" i="26"/>
  <c r="J11" i="26"/>
  <c r="H154" i="26"/>
  <c r="F154" i="26"/>
  <c r="L154" i="26"/>
  <c r="J154" i="26"/>
  <c r="F143" i="26"/>
  <c r="H143" i="26"/>
  <c r="L143" i="26"/>
  <c r="J143" i="26"/>
  <c r="H120" i="26"/>
  <c r="J120" i="26"/>
  <c r="F120" i="26"/>
  <c r="L120" i="26"/>
  <c r="L113" i="26"/>
  <c r="J113" i="26"/>
  <c r="H113" i="26"/>
  <c r="F113" i="26"/>
  <c r="H60" i="26"/>
  <c r="J60" i="26"/>
  <c r="F60" i="26"/>
  <c r="L60" i="26"/>
  <c r="F95" i="26"/>
  <c r="H95" i="26"/>
  <c r="L95" i="26"/>
  <c r="J95" i="26"/>
  <c r="H118" i="26"/>
  <c r="F118" i="26"/>
  <c r="L118" i="26"/>
  <c r="J118" i="26"/>
  <c r="L77" i="26"/>
  <c r="J77" i="26"/>
  <c r="H77" i="26"/>
  <c r="F77" i="26"/>
  <c r="L152" i="26"/>
  <c r="H152" i="26"/>
  <c r="F152" i="26"/>
  <c r="J152" i="26"/>
  <c r="L44" i="26"/>
  <c r="H44" i="26"/>
  <c r="J44" i="26"/>
  <c r="F44" i="26"/>
  <c r="H33" i="26"/>
  <c r="F33" i="26"/>
  <c r="L33" i="26"/>
  <c r="J33" i="26"/>
  <c r="H22" i="26"/>
  <c r="F22" i="26"/>
  <c r="L22" i="26"/>
  <c r="J22" i="26"/>
  <c r="F155" i="26"/>
  <c r="H155" i="26"/>
  <c r="L155" i="26"/>
  <c r="J155" i="26"/>
  <c r="H132" i="26"/>
  <c r="J132" i="26"/>
  <c r="L132" i="26"/>
  <c r="F132" i="26"/>
  <c r="L125" i="26"/>
  <c r="J125" i="26"/>
  <c r="H125" i="26"/>
  <c r="F125" i="26"/>
  <c r="H48" i="26"/>
  <c r="J48" i="26"/>
  <c r="F48" i="26"/>
  <c r="L48" i="26"/>
  <c r="F83" i="26"/>
  <c r="H83" i="26"/>
  <c r="L83" i="26"/>
  <c r="J83" i="26"/>
  <c r="H106" i="26"/>
  <c r="F106" i="26"/>
  <c r="L106" i="26"/>
  <c r="J106" i="26"/>
  <c r="L65" i="26"/>
  <c r="J65" i="26"/>
  <c r="H65" i="26"/>
  <c r="F65" i="26"/>
  <c r="H129" i="26"/>
  <c r="F129" i="26"/>
  <c r="L129" i="26"/>
  <c r="J129" i="26"/>
  <c r="H84" i="26"/>
  <c r="J84" i="26"/>
  <c r="L84" i="26"/>
  <c r="F84" i="26"/>
  <c r="L89" i="26"/>
  <c r="J89" i="26"/>
  <c r="H89" i="26"/>
  <c r="F89" i="26"/>
  <c r="L56" i="26"/>
  <c r="H56" i="26"/>
  <c r="F56" i="26"/>
  <c r="J56" i="26"/>
  <c r="H45" i="26"/>
  <c r="F45" i="26"/>
  <c r="L45" i="26"/>
  <c r="J45" i="26"/>
  <c r="H34" i="26"/>
  <c r="F34" i="26"/>
  <c r="L34" i="26"/>
  <c r="J34" i="26"/>
  <c r="F23" i="26"/>
  <c r="H23" i="26"/>
  <c r="L23" i="26"/>
  <c r="J23" i="26"/>
  <c r="H144" i="26"/>
  <c r="J144" i="26"/>
  <c r="L144" i="26"/>
  <c r="F144" i="26"/>
  <c r="L137" i="26"/>
  <c r="J137" i="26"/>
  <c r="H137" i="26"/>
  <c r="F137" i="26"/>
  <c r="D87" i="27" l="1"/>
  <c r="D88" i="27"/>
  <c r="D89" i="27"/>
  <c r="D90" i="27"/>
  <c r="D86" i="27"/>
  <c r="D65" i="27"/>
  <c r="D63" i="27"/>
  <c r="H63" i="27" s="1"/>
  <c r="D54" i="27"/>
  <c r="H54" i="27" s="1"/>
  <c r="D55" i="27"/>
  <c r="H55" i="27" s="1"/>
  <c r="D56" i="27"/>
  <c r="H56" i="27" s="1"/>
  <c r="D57" i="27"/>
  <c r="H57" i="27" s="1"/>
  <c r="D58" i="27"/>
  <c r="H58" i="27" s="1"/>
  <c r="D51" i="27"/>
  <c r="D52" i="27"/>
  <c r="D44" i="27"/>
  <c r="D34" i="27"/>
  <c r="D41" i="27"/>
  <c r="D45" i="27"/>
  <c r="D46" i="27"/>
  <c r="H46" i="27" s="1"/>
  <c r="D50" i="27"/>
  <c r="H50" i="27" s="1"/>
  <c r="D53" i="27"/>
  <c r="H53" i="27" s="1"/>
  <c r="D74" i="27"/>
  <c r="H74" i="27" s="1"/>
  <c r="D75" i="27"/>
  <c r="H75" i="27" s="1"/>
  <c r="D76" i="27"/>
  <c r="H76" i="27" s="1"/>
  <c r="D77" i="27"/>
  <c r="D78" i="27"/>
  <c r="D79" i="27"/>
  <c r="D80" i="27"/>
  <c r="D81" i="27"/>
  <c r="D92" i="27"/>
  <c r="H27" i="10"/>
  <c r="H26" i="10"/>
  <c r="H25" i="10"/>
  <c r="H24" i="10"/>
  <c r="H23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H9" i="10"/>
  <c r="H29" i="10" s="1"/>
  <c r="E15" i="40" s="1"/>
  <c r="H8" i="10"/>
  <c r="H7" i="10"/>
  <c r="G164" i="26"/>
  <c r="H99" i="28"/>
  <c r="H98" i="28"/>
  <c r="H96" i="28"/>
  <c r="H95" i="28"/>
  <c r="H94" i="28"/>
  <c r="H93" i="28"/>
  <c r="H15" i="28"/>
  <c r="H14" i="28"/>
  <c r="H60" i="29"/>
  <c r="H59" i="29"/>
  <c r="H58" i="29"/>
  <c r="H18" i="23"/>
  <c r="H19" i="23"/>
  <c r="H20" i="23"/>
  <c r="H22" i="23"/>
  <c r="H29" i="27"/>
  <c r="H34" i="27"/>
  <c r="H41" i="27"/>
  <c r="H44" i="27"/>
  <c r="H45" i="27"/>
  <c r="H51" i="27"/>
  <c r="H52" i="27"/>
  <c r="H65" i="27"/>
  <c r="H77" i="27"/>
  <c r="H78" i="27"/>
  <c r="H79" i="27"/>
  <c r="H80" i="27"/>
  <c r="H81" i="27"/>
  <c r="H87" i="27"/>
  <c r="H88" i="27"/>
  <c r="H89" i="27"/>
  <c r="H90" i="27"/>
  <c r="H92" i="27"/>
  <c r="H93" i="27"/>
  <c r="U15" i="40" l="1"/>
  <c r="Z15" i="40"/>
  <c r="K15" i="40"/>
  <c r="P15" i="40"/>
  <c r="H179" i="26"/>
  <c r="E14" i="40" s="1"/>
  <c r="U14" i="40" l="1"/>
  <c r="Z14" i="40"/>
  <c r="P14" i="40"/>
  <c r="K14" i="40"/>
  <c r="J8" i="10"/>
  <c r="K8" i="10"/>
  <c r="L8" i="10" s="1"/>
  <c r="J9" i="10"/>
  <c r="K9" i="10"/>
  <c r="L9" i="10" s="1"/>
  <c r="J10" i="10"/>
  <c r="K10" i="10"/>
  <c r="L10" i="10" s="1"/>
  <c r="J11" i="10"/>
  <c r="K11" i="10"/>
  <c r="L11" i="10" s="1"/>
  <c r="J12" i="10"/>
  <c r="K12" i="10"/>
  <c r="L12" i="10" s="1"/>
  <c r="J13" i="10"/>
  <c r="K13" i="10"/>
  <c r="L13" i="10"/>
  <c r="J14" i="10"/>
  <c r="K14" i="10"/>
  <c r="L14" i="10"/>
  <c r="J15" i="10"/>
  <c r="K15" i="10"/>
  <c r="L15" i="10" s="1"/>
  <c r="J16" i="10"/>
  <c r="K16" i="10"/>
  <c r="L16" i="10"/>
  <c r="J17" i="10"/>
  <c r="K17" i="10"/>
  <c r="L17" i="10"/>
  <c r="J18" i="10"/>
  <c r="K18" i="10"/>
  <c r="L18" i="10" s="1"/>
  <c r="J19" i="10"/>
  <c r="K19" i="10"/>
  <c r="L19" i="10" s="1"/>
  <c r="J20" i="10"/>
  <c r="K20" i="10"/>
  <c r="L20" i="10" s="1"/>
  <c r="J21" i="10"/>
  <c r="K21" i="10"/>
  <c r="L21" i="10" s="1"/>
  <c r="J22" i="10"/>
  <c r="K22" i="10"/>
  <c r="L22" i="10" s="1"/>
  <c r="J23" i="10"/>
  <c r="K23" i="10"/>
  <c r="L23" i="10" s="1"/>
  <c r="J24" i="10"/>
  <c r="K24" i="10"/>
  <c r="L24" i="10" s="1"/>
  <c r="J25" i="10"/>
  <c r="K25" i="10"/>
  <c r="L25" i="10" s="1"/>
  <c r="J26" i="10"/>
  <c r="K26" i="10"/>
  <c r="L26" i="10" s="1"/>
  <c r="J27" i="10"/>
  <c r="K27" i="10"/>
  <c r="L27" i="10" s="1"/>
  <c r="J7" i="10"/>
  <c r="K7" i="10"/>
  <c r="L7" i="10" s="1"/>
  <c r="K177" i="26"/>
  <c r="K176" i="26"/>
  <c r="K175" i="26"/>
  <c r="K174" i="26"/>
  <c r="K173" i="26"/>
  <c r="K36" i="26"/>
  <c r="K75" i="26"/>
  <c r="K90" i="26"/>
  <c r="K103" i="26"/>
  <c r="K138" i="26"/>
  <c r="K140" i="26"/>
  <c r="K141" i="26"/>
  <c r="K145" i="26"/>
  <c r="K150" i="26"/>
  <c r="K152" i="26"/>
  <c r="K153" i="26"/>
  <c r="K160" i="26"/>
  <c r="K161" i="26"/>
  <c r="K162" i="26"/>
  <c r="K163" i="26"/>
  <c r="K164" i="26"/>
  <c r="F99" i="28"/>
  <c r="F98" i="28"/>
  <c r="F96" i="28"/>
  <c r="F95" i="28"/>
  <c r="F94" i="28"/>
  <c r="F93" i="28"/>
  <c r="K99" i="28"/>
  <c r="L99" i="28" s="1"/>
  <c r="J99" i="28"/>
  <c r="K98" i="28"/>
  <c r="L98" i="28" s="1"/>
  <c r="J98" i="28"/>
  <c r="K97" i="28"/>
  <c r="K96" i="28"/>
  <c r="L96" i="28" s="1"/>
  <c r="J96" i="28"/>
  <c r="K95" i="28"/>
  <c r="L95" i="28" s="1"/>
  <c r="J95" i="28"/>
  <c r="K94" i="28"/>
  <c r="L94" i="28" s="1"/>
  <c r="J94" i="28"/>
  <c r="K93" i="28"/>
  <c r="L93" i="28" s="1"/>
  <c r="J93" i="28"/>
  <c r="K79" i="28"/>
  <c r="K78" i="28"/>
  <c r="K68" i="28"/>
  <c r="I64" i="28"/>
  <c r="K64" i="28"/>
  <c r="J14" i="28"/>
  <c r="L14" i="28"/>
  <c r="J15" i="28"/>
  <c r="L15" i="28"/>
  <c r="K32" i="28"/>
  <c r="K33" i="28"/>
  <c r="K34" i="28"/>
  <c r="K46" i="28"/>
  <c r="K48" i="28"/>
  <c r="L18" i="33"/>
  <c r="L20" i="33"/>
  <c r="L60" i="29"/>
  <c r="J60" i="29"/>
  <c r="L59" i="29"/>
  <c r="J59" i="29"/>
  <c r="L58" i="29"/>
  <c r="J58" i="29"/>
  <c r="K53" i="29"/>
  <c r="K27" i="29"/>
  <c r="K73" i="23"/>
  <c r="L19" i="23"/>
  <c r="L20" i="23"/>
  <c r="K22" i="23"/>
  <c r="L22" i="23" s="1"/>
  <c r="J18" i="23"/>
  <c r="J19" i="23"/>
  <c r="J20" i="23"/>
  <c r="J22" i="23"/>
  <c r="L18" i="23"/>
  <c r="L29" i="27"/>
  <c r="L93" i="27"/>
  <c r="J29" i="27"/>
  <c r="J93" i="27"/>
  <c r="L29" i="10" l="1"/>
  <c r="G15" i="40" s="1"/>
  <c r="J29" i="10"/>
  <c r="F15" i="40" s="1"/>
  <c r="L179" i="26"/>
  <c r="G14" i="40" s="1"/>
  <c r="J179" i="26"/>
  <c r="F14" i="40" s="1"/>
  <c r="L15" i="40" l="1"/>
  <c r="V15" i="40"/>
  <c r="AA15" i="40"/>
  <c r="M15" i="40"/>
  <c r="W15" i="40"/>
  <c r="AB15" i="40"/>
  <c r="AA14" i="40"/>
  <c r="V14" i="40"/>
  <c r="AB14" i="40"/>
  <c r="W14" i="40"/>
  <c r="R14" i="40"/>
  <c r="M14" i="40"/>
  <c r="R15" i="40"/>
  <c r="Q15" i="40"/>
  <c r="Q14" i="40"/>
  <c r="L14" i="40"/>
  <c r="D43" i="28" l="1"/>
  <c r="H43" i="28" s="1"/>
  <c r="D97" i="28"/>
  <c r="H97" i="28" s="1"/>
  <c r="D46" i="28"/>
  <c r="H46" i="28" s="1"/>
  <c r="D47" i="28"/>
  <c r="H47" i="28" s="1"/>
  <c r="D42" i="28"/>
  <c r="H42" i="28" s="1"/>
  <c r="D41" i="28"/>
  <c r="H41" i="28" s="1"/>
  <c r="D48" i="28"/>
  <c r="H48" i="28" s="1"/>
  <c r="D45" i="28"/>
  <c r="H45" i="28" s="1"/>
  <c r="D44" i="28"/>
  <c r="H44" i="28" s="1"/>
  <c r="D40" i="28"/>
  <c r="H40" i="28" s="1"/>
  <c r="D39" i="28"/>
  <c r="H39" i="28" s="1"/>
  <c r="D38" i="28"/>
  <c r="H38" i="28" s="1"/>
  <c r="D37" i="28"/>
  <c r="H37" i="28" s="1"/>
  <c r="D36" i="28"/>
  <c r="H36" i="28" s="1"/>
  <c r="D31" i="28"/>
  <c r="H31" i="28" s="1"/>
  <c r="D22" i="28"/>
  <c r="H22" i="28" s="1"/>
  <c r="D21" i="28"/>
  <c r="H21" i="28" s="1"/>
  <c r="D24" i="28"/>
  <c r="H24" i="28" s="1"/>
  <c r="D23" i="28"/>
  <c r="H23" i="28" s="1"/>
  <c r="D27" i="28"/>
  <c r="H27" i="28" s="1"/>
  <c r="D28" i="28"/>
  <c r="H28" i="28" s="1"/>
  <c r="D29" i="28"/>
  <c r="H29" i="28" s="1"/>
  <c r="D25" i="28"/>
  <c r="H25" i="28" s="1"/>
  <c r="D26" i="28"/>
  <c r="H26" i="28" s="1"/>
  <c r="D20" i="31"/>
  <c r="H20" i="31" s="1"/>
  <c r="F97" i="28" l="1"/>
  <c r="J97" i="28"/>
  <c r="L97" i="28"/>
  <c r="F20" i="31"/>
  <c r="L20" i="31"/>
  <c r="J20" i="31"/>
  <c r="L48" i="28"/>
  <c r="J48" i="28"/>
  <c r="L31" i="28"/>
  <c r="J31" i="28"/>
  <c r="L26" i="28"/>
  <c r="J26" i="28"/>
  <c r="L38" i="28"/>
  <c r="J38" i="28"/>
  <c r="L42" i="28"/>
  <c r="J42" i="28"/>
  <c r="J25" i="28"/>
  <c r="L25" i="28"/>
  <c r="L39" i="28"/>
  <c r="J39" i="28"/>
  <c r="L23" i="28"/>
  <c r="J23" i="28"/>
  <c r="J21" i="28"/>
  <c r="L21" i="28"/>
  <c r="L47" i="28"/>
  <c r="J47" i="28"/>
  <c r="L36" i="28"/>
  <c r="J36" i="28"/>
  <c r="J43" i="28"/>
  <c r="L43" i="28"/>
  <c r="L29" i="28"/>
  <c r="J29" i="28"/>
  <c r="L40" i="28"/>
  <c r="J40" i="28"/>
  <c r="L24" i="28"/>
  <c r="J24" i="28"/>
  <c r="L46" i="28"/>
  <c r="J46" i="28"/>
  <c r="J37" i="28"/>
  <c r="L37" i="28"/>
  <c r="J28" i="28"/>
  <c r="L28" i="28"/>
  <c r="L44" i="28"/>
  <c r="J44" i="28"/>
  <c r="L41" i="28"/>
  <c r="J41" i="28"/>
  <c r="L22" i="28"/>
  <c r="J22" i="28"/>
  <c r="J27" i="28"/>
  <c r="L27" i="28"/>
  <c r="J45" i="28"/>
  <c r="L45" i="28"/>
  <c r="E55" i="37"/>
  <c r="E54" i="37"/>
  <c r="E69" i="37"/>
  <c r="E33" i="37"/>
  <c r="L92" i="27" l="1"/>
  <c r="J92" i="27"/>
  <c r="E17" i="37"/>
  <c r="L80" i="27" l="1"/>
  <c r="J80" i="27"/>
  <c r="AE25" i="42" l="1"/>
  <c r="Z25" i="42"/>
  <c r="U25" i="42"/>
  <c r="P25" i="42"/>
  <c r="Z24" i="42"/>
  <c r="U24" i="42"/>
  <c r="P24" i="42"/>
  <c r="B21" i="42"/>
  <c r="B24" i="42" s="1"/>
  <c r="B10" i="42"/>
  <c r="P26" i="42" l="1"/>
  <c r="G7" i="42"/>
  <c r="G19" i="42"/>
  <c r="U26" i="42"/>
  <c r="G9" i="42" s="1"/>
  <c r="G8" i="42"/>
  <c r="G11" i="42"/>
  <c r="Z26" i="42"/>
  <c r="G10" i="42" s="1"/>
  <c r="B23" i="42"/>
  <c r="B25" i="42" s="1"/>
  <c r="B26" i="42" s="1"/>
  <c r="G6" i="42" s="1"/>
  <c r="J280" i="38" l="1"/>
  <c r="J270" i="38"/>
  <c r="F4" i="31"/>
  <c r="F4" i="32"/>
  <c r="E4" i="28"/>
  <c r="E5" i="28"/>
  <c r="F3" i="29"/>
  <c r="F2" i="29"/>
  <c r="F4" i="23"/>
  <c r="F3" i="23"/>
  <c r="F3" i="32"/>
  <c r="D4" i="27"/>
  <c r="F2" i="32"/>
  <c r="F3" i="30"/>
  <c r="F5" i="30" s="1"/>
  <c r="E22" i="30" s="1"/>
  <c r="I22" i="30" s="1"/>
  <c r="E3" i="33"/>
  <c r="E16" i="33" s="1"/>
  <c r="I16" i="33" s="1"/>
  <c r="D3" i="27"/>
  <c r="F58" i="29"/>
  <c r="F59" i="29"/>
  <c r="F60" i="29"/>
  <c r="H86" i="27"/>
  <c r="F80" i="27"/>
  <c r="F18" i="23"/>
  <c r="F19" i="23"/>
  <c r="F20" i="23"/>
  <c r="D9" i="31"/>
  <c r="H9" i="31" s="1"/>
  <c r="D8" i="31"/>
  <c r="H8" i="31" s="1"/>
  <c r="F14" i="28"/>
  <c r="F15" i="28"/>
  <c r="F25" i="28"/>
  <c r="F27" i="28"/>
  <c r="F28" i="28"/>
  <c r="F29" i="28"/>
  <c r="F36" i="28"/>
  <c r="F37" i="28"/>
  <c r="F38" i="28"/>
  <c r="F45" i="28"/>
  <c r="D18" i="32"/>
  <c r="H18" i="32" s="1"/>
  <c r="D17" i="32"/>
  <c r="H17" i="32" s="1"/>
  <c r="D16" i="32"/>
  <c r="H16" i="32" s="1"/>
  <c r="D15" i="32"/>
  <c r="H15" i="32" s="1"/>
  <c r="D13" i="32"/>
  <c r="H13" i="32" s="1"/>
  <c r="D12" i="32"/>
  <c r="D11" i="32"/>
  <c r="H11" i="32" s="1"/>
  <c r="D9" i="32"/>
  <c r="H9" i="32" s="1"/>
  <c r="D10" i="32"/>
  <c r="H10" i="32" s="1"/>
  <c r="G64" i="2"/>
  <c r="G52" i="4"/>
  <c r="G67" i="3"/>
  <c r="G175" i="35"/>
  <c r="G25" i="36"/>
  <c r="H101" i="34"/>
  <c r="H320" i="34"/>
  <c r="H321" i="34"/>
  <c r="I321" i="34" s="1"/>
  <c r="H322" i="34"/>
  <c r="I322" i="34" s="1"/>
  <c r="H323" i="34"/>
  <c r="I323" i="34" s="1"/>
  <c r="H324" i="34"/>
  <c r="I324" i="34" s="1"/>
  <c r="H325" i="34"/>
  <c r="I325" i="34" s="1"/>
  <c r="H326" i="34"/>
  <c r="I326" i="34"/>
  <c r="H327" i="34"/>
  <c r="I327" i="34" s="1"/>
  <c r="H328" i="34"/>
  <c r="I328" i="34"/>
  <c r="H329" i="34"/>
  <c r="I329" i="34" s="1"/>
  <c r="H330" i="34"/>
  <c r="I330" i="34" s="1"/>
  <c r="H331" i="34"/>
  <c r="H332" i="34"/>
  <c r="H333" i="34"/>
  <c r="H334" i="34"/>
  <c r="H335" i="34"/>
  <c r="H336" i="34"/>
  <c r="H337" i="34"/>
  <c r="H338" i="34"/>
  <c r="H339" i="34"/>
  <c r="H340" i="34"/>
  <c r="H341" i="34"/>
  <c r="H342" i="34"/>
  <c r="H343" i="34"/>
  <c r="H344" i="34"/>
  <c r="H345" i="34"/>
  <c r="H346" i="34"/>
  <c r="H347" i="34"/>
  <c r="H348" i="34"/>
  <c r="H349" i="34"/>
  <c r="H350" i="34"/>
  <c r="H351" i="34"/>
  <c r="H352" i="34"/>
  <c r="H353" i="34"/>
  <c r="H354" i="34"/>
  <c r="H355" i="34"/>
  <c r="H356" i="34"/>
  <c r="H357" i="34"/>
  <c r="H358" i="34"/>
  <c r="H359" i="34"/>
  <c r="H360" i="34"/>
  <c r="H361" i="34"/>
  <c r="H362" i="34"/>
  <c r="H363" i="34"/>
  <c r="H364" i="34"/>
  <c r="H365" i="34"/>
  <c r="H366" i="34"/>
  <c r="H367" i="34"/>
  <c r="H368" i="34"/>
  <c r="H369" i="34"/>
  <c r="H370" i="34"/>
  <c r="H371" i="34"/>
  <c r="H372" i="34"/>
  <c r="H373" i="34"/>
  <c r="H374" i="34"/>
  <c r="H375" i="34"/>
  <c r="H376" i="34"/>
  <c r="H377" i="34"/>
  <c r="H378" i="34"/>
  <c r="H379" i="34"/>
  <c r="H380" i="34"/>
  <c r="H381" i="34"/>
  <c r="H382" i="34"/>
  <c r="H383" i="34"/>
  <c r="H384" i="34"/>
  <c r="H385" i="34"/>
  <c r="H386" i="34"/>
  <c r="H387" i="34"/>
  <c r="H388" i="34"/>
  <c r="H389" i="34"/>
  <c r="H390" i="34"/>
  <c r="H391" i="34"/>
  <c r="H392" i="34"/>
  <c r="H393" i="34"/>
  <c r="H394" i="34"/>
  <c r="H395" i="34"/>
  <c r="H396" i="34"/>
  <c r="H397" i="34"/>
  <c r="H398" i="34"/>
  <c r="H399" i="34"/>
  <c r="H400" i="34"/>
  <c r="H401" i="34"/>
  <c r="H402" i="34"/>
  <c r="H403" i="34"/>
  <c r="H404" i="34"/>
  <c r="H405" i="34"/>
  <c r="H406" i="34"/>
  <c r="H407" i="34"/>
  <c r="H408" i="34"/>
  <c r="H409" i="34"/>
  <c r="H410" i="34"/>
  <c r="H411" i="34"/>
  <c r="H412" i="34"/>
  <c r="H413" i="34"/>
  <c r="H414" i="34"/>
  <c r="H415" i="34"/>
  <c r="H416" i="34"/>
  <c r="H417" i="34"/>
  <c r="H418" i="34"/>
  <c r="H419" i="34"/>
  <c r="H420" i="34"/>
  <c r="H421" i="34"/>
  <c r="H422" i="34"/>
  <c r="H423" i="34"/>
  <c r="H424" i="34"/>
  <c r="H425" i="34"/>
  <c r="H426" i="34"/>
  <c r="H427" i="34"/>
  <c r="H428" i="34"/>
  <c r="H429" i="34"/>
  <c r="H430" i="34"/>
  <c r="H431" i="34"/>
  <c r="H432" i="34"/>
  <c r="H433" i="34"/>
  <c r="H434" i="34"/>
  <c r="H435" i="34"/>
  <c r="H436" i="34"/>
  <c r="H437" i="34"/>
  <c r="H438" i="34"/>
  <c r="H439" i="34"/>
  <c r="H440" i="34"/>
  <c r="H441" i="34"/>
  <c r="H442" i="34"/>
  <c r="H443" i="34"/>
  <c r="H444" i="34"/>
  <c r="H445" i="34"/>
  <c r="H446" i="34"/>
  <c r="H447" i="34"/>
  <c r="H448" i="34"/>
  <c r="H449" i="34"/>
  <c r="H450" i="34"/>
  <c r="H451" i="34"/>
  <c r="H452" i="34"/>
  <c r="H453" i="34"/>
  <c r="H454" i="34"/>
  <c r="H455" i="34"/>
  <c r="H456" i="34"/>
  <c r="H457" i="34"/>
  <c r="H458" i="34"/>
  <c r="H459" i="34"/>
  <c r="H460" i="34"/>
  <c r="H461" i="34"/>
  <c r="H462" i="34"/>
  <c r="H463" i="34"/>
  <c r="H464" i="34"/>
  <c r="H465" i="34"/>
  <c r="H466" i="34"/>
  <c r="H467" i="34"/>
  <c r="H468" i="34"/>
  <c r="H469" i="34"/>
  <c r="H470" i="34"/>
  <c r="H471" i="34"/>
  <c r="H472" i="34"/>
  <c r="H473" i="34"/>
  <c r="H474" i="34"/>
  <c r="H475" i="34"/>
  <c r="H476" i="34"/>
  <c r="H477" i="34"/>
  <c r="H478" i="34"/>
  <c r="I331" i="34"/>
  <c r="H301" i="34"/>
  <c r="H302" i="34"/>
  <c r="H303" i="34"/>
  <c r="H304" i="34"/>
  <c r="H305" i="34"/>
  <c r="H306" i="34"/>
  <c r="H307" i="34"/>
  <c r="H308" i="34"/>
  <c r="H309" i="34"/>
  <c r="H310" i="34"/>
  <c r="H311" i="34"/>
  <c r="H312" i="34"/>
  <c r="H313" i="34"/>
  <c r="H314" i="34"/>
  <c r="H315" i="34"/>
  <c r="H316" i="34"/>
  <c r="H317" i="34"/>
  <c r="H318" i="34"/>
  <c r="H319" i="34"/>
  <c r="H299" i="34"/>
  <c r="H294" i="34"/>
  <c r="H295" i="34"/>
  <c r="H296" i="34"/>
  <c r="H297" i="34"/>
  <c r="H298" i="34"/>
  <c r="H300" i="34"/>
  <c r="H274" i="34"/>
  <c r="H275" i="34"/>
  <c r="H276" i="34"/>
  <c r="H277" i="34"/>
  <c r="H278" i="34"/>
  <c r="H279" i="34"/>
  <c r="H280" i="34"/>
  <c r="H281" i="34"/>
  <c r="H282" i="34"/>
  <c r="H283" i="34"/>
  <c r="H284" i="34"/>
  <c r="H285" i="34"/>
  <c r="H286" i="34"/>
  <c r="H287" i="34"/>
  <c r="H288" i="34"/>
  <c r="H289" i="34"/>
  <c r="H290" i="34"/>
  <c r="H291" i="34"/>
  <c r="H292" i="34"/>
  <c r="H293" i="34"/>
  <c r="H211" i="34"/>
  <c r="H212" i="34"/>
  <c r="H213" i="34"/>
  <c r="H214" i="34"/>
  <c r="H215" i="34"/>
  <c r="H216" i="34"/>
  <c r="H217" i="34"/>
  <c r="H218" i="34"/>
  <c r="H219" i="34"/>
  <c r="H220" i="34"/>
  <c r="H221" i="34"/>
  <c r="H222" i="34"/>
  <c r="H223" i="34"/>
  <c r="H224" i="34"/>
  <c r="H225" i="34"/>
  <c r="H226" i="34"/>
  <c r="H227" i="34"/>
  <c r="H228" i="34"/>
  <c r="H229" i="34"/>
  <c r="H230" i="34"/>
  <c r="H231" i="34"/>
  <c r="H232" i="34"/>
  <c r="H233" i="34"/>
  <c r="H234" i="34"/>
  <c r="H235" i="34"/>
  <c r="H236" i="34"/>
  <c r="H237" i="34"/>
  <c r="H238" i="34"/>
  <c r="H239" i="34"/>
  <c r="H240" i="34"/>
  <c r="H241" i="34"/>
  <c r="H242" i="34"/>
  <c r="H243" i="34"/>
  <c r="H244" i="34"/>
  <c r="H245" i="34"/>
  <c r="H246" i="34"/>
  <c r="H247" i="34"/>
  <c r="H248" i="34"/>
  <c r="H249" i="34"/>
  <c r="H250" i="34"/>
  <c r="H251" i="34"/>
  <c r="H252" i="34"/>
  <c r="H253" i="34"/>
  <c r="H254" i="34"/>
  <c r="H255" i="34"/>
  <c r="H256" i="34"/>
  <c r="H257" i="34"/>
  <c r="H258" i="34"/>
  <c r="H259" i="34"/>
  <c r="H260" i="34"/>
  <c r="H261" i="34"/>
  <c r="H262" i="34"/>
  <c r="H263" i="34"/>
  <c r="H264" i="34"/>
  <c r="H265" i="34"/>
  <c r="H266" i="34"/>
  <c r="H267" i="34"/>
  <c r="H268" i="34"/>
  <c r="H269" i="34"/>
  <c r="H270" i="34"/>
  <c r="H271" i="34"/>
  <c r="H272" i="34"/>
  <c r="H273" i="34"/>
  <c r="H200" i="34"/>
  <c r="H201" i="34"/>
  <c r="H202" i="34"/>
  <c r="H203" i="34"/>
  <c r="H204" i="34"/>
  <c r="H205" i="34"/>
  <c r="H206" i="34"/>
  <c r="H207" i="34"/>
  <c r="H208" i="34"/>
  <c r="H209" i="34"/>
  <c r="H210" i="34"/>
  <c r="H7" i="34"/>
  <c r="H8" i="34"/>
  <c r="H9" i="34"/>
  <c r="H10" i="34"/>
  <c r="H11" i="34"/>
  <c r="H12" i="34"/>
  <c r="H13" i="34"/>
  <c r="H14" i="34"/>
  <c r="H15" i="34"/>
  <c r="H16" i="34"/>
  <c r="H17" i="34"/>
  <c r="H18" i="34"/>
  <c r="H19" i="34"/>
  <c r="H20" i="34"/>
  <c r="H21" i="34"/>
  <c r="H22" i="34"/>
  <c r="H23" i="34"/>
  <c r="H24" i="34"/>
  <c r="H25" i="34"/>
  <c r="H26" i="34"/>
  <c r="H27" i="34"/>
  <c r="H28" i="34"/>
  <c r="H29" i="34"/>
  <c r="H30" i="34"/>
  <c r="H31" i="34"/>
  <c r="H32" i="34"/>
  <c r="H33" i="34"/>
  <c r="H34" i="34"/>
  <c r="H35" i="34"/>
  <c r="H36" i="34"/>
  <c r="H37" i="34"/>
  <c r="H38" i="34"/>
  <c r="H39" i="34"/>
  <c r="H40" i="34"/>
  <c r="H41" i="34"/>
  <c r="H42" i="34"/>
  <c r="H43" i="34"/>
  <c r="H44" i="34"/>
  <c r="H45" i="34"/>
  <c r="H46" i="34"/>
  <c r="H47" i="34"/>
  <c r="H48" i="34"/>
  <c r="H49" i="34"/>
  <c r="H50" i="34"/>
  <c r="H51" i="34"/>
  <c r="H52" i="34"/>
  <c r="H53" i="34"/>
  <c r="H54" i="34"/>
  <c r="H55" i="34"/>
  <c r="H56" i="34"/>
  <c r="H57" i="34"/>
  <c r="H58" i="34"/>
  <c r="H59" i="34"/>
  <c r="H60" i="34"/>
  <c r="H61" i="34"/>
  <c r="H62" i="34"/>
  <c r="H63" i="34"/>
  <c r="H64" i="34"/>
  <c r="H65" i="34"/>
  <c r="H66" i="34"/>
  <c r="H67" i="34"/>
  <c r="H68" i="34"/>
  <c r="H69" i="34"/>
  <c r="H70" i="34"/>
  <c r="H71" i="34"/>
  <c r="H72" i="34"/>
  <c r="H73" i="34"/>
  <c r="H74" i="34"/>
  <c r="H75" i="34"/>
  <c r="H76" i="34"/>
  <c r="H77" i="34"/>
  <c r="H78" i="34"/>
  <c r="H79" i="34"/>
  <c r="H80" i="34"/>
  <c r="H81" i="34"/>
  <c r="H82" i="34"/>
  <c r="H83" i="34"/>
  <c r="H84" i="34"/>
  <c r="H85" i="34"/>
  <c r="H86" i="34"/>
  <c r="H87" i="34"/>
  <c r="H88" i="34"/>
  <c r="H89" i="34"/>
  <c r="H90" i="34"/>
  <c r="H91" i="34"/>
  <c r="H92" i="34"/>
  <c r="H93" i="34"/>
  <c r="H94" i="34"/>
  <c r="H95" i="34"/>
  <c r="H96" i="34"/>
  <c r="H97" i="34"/>
  <c r="H98" i="34"/>
  <c r="H99" i="34"/>
  <c r="H100" i="34"/>
  <c r="H102" i="34"/>
  <c r="H103" i="34"/>
  <c r="H104" i="34"/>
  <c r="H105" i="34"/>
  <c r="H106" i="34"/>
  <c r="H107" i="34"/>
  <c r="H108" i="34"/>
  <c r="H109" i="34"/>
  <c r="H110" i="34"/>
  <c r="H111" i="34"/>
  <c r="H112" i="34"/>
  <c r="H113" i="34"/>
  <c r="H114" i="34"/>
  <c r="H115" i="34"/>
  <c r="H116" i="34"/>
  <c r="H117" i="34"/>
  <c r="H118" i="34"/>
  <c r="H119" i="34"/>
  <c r="H120" i="34"/>
  <c r="H121" i="34"/>
  <c r="H122" i="34"/>
  <c r="H123" i="34"/>
  <c r="H124" i="34"/>
  <c r="H125" i="34"/>
  <c r="H126" i="34"/>
  <c r="H127" i="34"/>
  <c r="H128" i="34"/>
  <c r="H129" i="34"/>
  <c r="H130" i="34"/>
  <c r="H131" i="34"/>
  <c r="H132" i="34"/>
  <c r="H133" i="34"/>
  <c r="H134" i="34"/>
  <c r="H135" i="34"/>
  <c r="H136" i="34"/>
  <c r="H137" i="34"/>
  <c r="H138" i="34"/>
  <c r="H139" i="34"/>
  <c r="H140" i="34"/>
  <c r="H141" i="34"/>
  <c r="H142" i="34"/>
  <c r="H143" i="34"/>
  <c r="H144" i="34"/>
  <c r="H145" i="34"/>
  <c r="H146" i="34"/>
  <c r="H147" i="34"/>
  <c r="H148" i="34"/>
  <c r="H149" i="34"/>
  <c r="H150" i="34"/>
  <c r="H151" i="34"/>
  <c r="H152" i="34"/>
  <c r="H153" i="34"/>
  <c r="H154" i="34"/>
  <c r="H155" i="34"/>
  <c r="H156" i="34"/>
  <c r="H157" i="34"/>
  <c r="H158" i="34"/>
  <c r="H159" i="34"/>
  <c r="H160" i="34"/>
  <c r="H161" i="34"/>
  <c r="H162" i="34"/>
  <c r="H163" i="34"/>
  <c r="H164" i="34"/>
  <c r="H165" i="34"/>
  <c r="H166" i="34"/>
  <c r="H167" i="34"/>
  <c r="H168" i="34"/>
  <c r="H169" i="34"/>
  <c r="H170" i="34"/>
  <c r="H171" i="34"/>
  <c r="H172" i="34"/>
  <c r="H173" i="34"/>
  <c r="H174" i="34"/>
  <c r="H175" i="34"/>
  <c r="H176" i="34"/>
  <c r="H177" i="34"/>
  <c r="H178" i="34"/>
  <c r="H179" i="34"/>
  <c r="H180" i="34"/>
  <c r="H181" i="34"/>
  <c r="H182" i="34"/>
  <c r="H183" i="34"/>
  <c r="H184" i="34"/>
  <c r="H185" i="34"/>
  <c r="H186" i="34"/>
  <c r="H187" i="34"/>
  <c r="H188" i="34"/>
  <c r="H189" i="34"/>
  <c r="H190" i="34"/>
  <c r="H191" i="34"/>
  <c r="H192" i="34"/>
  <c r="H193" i="34"/>
  <c r="H194" i="34"/>
  <c r="H195" i="34"/>
  <c r="H196" i="34"/>
  <c r="H197" i="34"/>
  <c r="H198" i="34"/>
  <c r="H199" i="34"/>
  <c r="H6" i="34"/>
  <c r="H5" i="34"/>
  <c r="F64" i="28"/>
  <c r="F46" i="28"/>
  <c r="E56" i="1"/>
  <c r="K3" i="16"/>
  <c r="M3" i="16" s="1"/>
  <c r="K4" i="16"/>
  <c r="M4" i="16" s="1"/>
  <c r="K5" i="16"/>
  <c r="M5" i="16" s="1"/>
  <c r="K6" i="16"/>
  <c r="M6" i="16" s="1"/>
  <c r="K7" i="16"/>
  <c r="M7" i="16" s="1"/>
  <c r="K8" i="16"/>
  <c r="M8" i="16" s="1"/>
  <c r="K9" i="16"/>
  <c r="M9" i="16" s="1"/>
  <c r="K10" i="16"/>
  <c r="M10" i="16" s="1"/>
  <c r="K11" i="16"/>
  <c r="M11" i="16"/>
  <c r="K12" i="16"/>
  <c r="M12" i="16" s="1"/>
  <c r="K13" i="16"/>
  <c r="M13" i="16" s="1"/>
  <c r="K14" i="16"/>
  <c r="M14" i="16" s="1"/>
  <c r="K15" i="16"/>
  <c r="M15" i="16" s="1"/>
  <c r="K16" i="16"/>
  <c r="M16" i="16" s="1"/>
  <c r="K17" i="16"/>
  <c r="M17" i="16" s="1"/>
  <c r="K18" i="16"/>
  <c r="M18" i="16" s="1"/>
  <c r="K19" i="16"/>
  <c r="M19" i="16"/>
  <c r="K20" i="16"/>
  <c r="M20" i="16" s="1"/>
  <c r="K21" i="16"/>
  <c r="M21" i="16" s="1"/>
  <c r="K22" i="16"/>
  <c r="M22" i="16" s="1"/>
  <c r="K23" i="16"/>
  <c r="M23" i="16" s="1"/>
  <c r="K24" i="16"/>
  <c r="M24" i="16" s="1"/>
  <c r="K25" i="16"/>
  <c r="M25" i="16" s="1"/>
  <c r="K26" i="16"/>
  <c r="M26" i="16" s="1"/>
  <c r="K27" i="16"/>
  <c r="M27" i="16"/>
  <c r="K28" i="16"/>
  <c r="M28" i="16" s="1"/>
  <c r="K29" i="16"/>
  <c r="M29" i="16" s="1"/>
  <c r="K30" i="16"/>
  <c r="M30" i="16" s="1"/>
  <c r="K31" i="16"/>
  <c r="M31" i="16" s="1"/>
  <c r="K32" i="16"/>
  <c r="M32" i="16" s="1"/>
  <c r="K33" i="16"/>
  <c r="M33" i="16" s="1"/>
  <c r="K34" i="16"/>
  <c r="M34" i="16" s="1"/>
  <c r="K35" i="16"/>
  <c r="M35" i="16"/>
  <c r="K36" i="16"/>
  <c r="M36" i="16" s="1"/>
  <c r="K37" i="16"/>
  <c r="M37" i="16" s="1"/>
  <c r="K38" i="16"/>
  <c r="M38" i="16" s="1"/>
  <c r="K39" i="16"/>
  <c r="M39" i="16" s="1"/>
  <c r="K40" i="16"/>
  <c r="M40" i="16" s="1"/>
  <c r="K41" i="16"/>
  <c r="M41" i="16" s="1"/>
  <c r="K42" i="16"/>
  <c r="M42" i="16" s="1"/>
  <c r="K43" i="16"/>
  <c r="M43" i="16"/>
  <c r="K44" i="16"/>
  <c r="M44" i="16" s="1"/>
  <c r="K45" i="16"/>
  <c r="M45" i="16" s="1"/>
  <c r="K46" i="16"/>
  <c r="M46" i="16" s="1"/>
  <c r="K47" i="16"/>
  <c r="M47" i="16" s="1"/>
  <c r="K48" i="16"/>
  <c r="M48" i="16" s="1"/>
  <c r="K49" i="16"/>
  <c r="M49" i="16" s="1"/>
  <c r="K50" i="16"/>
  <c r="M50" i="16" s="1"/>
  <c r="K51" i="16"/>
  <c r="M51" i="16"/>
  <c r="K52" i="16"/>
  <c r="M52" i="16" s="1"/>
  <c r="K53" i="16"/>
  <c r="M53" i="16" s="1"/>
  <c r="K54" i="16"/>
  <c r="M54" i="16" s="1"/>
  <c r="K55" i="16"/>
  <c r="M55" i="16" s="1"/>
  <c r="K56" i="16"/>
  <c r="M56" i="16" s="1"/>
  <c r="K57" i="16"/>
  <c r="M57" i="16" s="1"/>
  <c r="E70" i="1"/>
  <c r="E64" i="1"/>
  <c r="B4" i="8"/>
  <c r="E29" i="1"/>
  <c r="E28" i="1"/>
  <c r="E27" i="1"/>
  <c r="E26" i="1"/>
  <c r="E25" i="1"/>
  <c r="E24" i="1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E3" i="11"/>
  <c r="E4" i="11"/>
  <c r="E5" i="11"/>
  <c r="E6" i="11"/>
  <c r="E7" i="11"/>
  <c r="E21" i="11" s="1"/>
  <c r="B9" i="8" s="1"/>
  <c r="E8" i="11"/>
  <c r="E9" i="11"/>
  <c r="E10" i="11"/>
  <c r="E11" i="11"/>
  <c r="E12" i="11"/>
  <c r="E13" i="11"/>
  <c r="E14" i="11"/>
  <c r="E15" i="11"/>
  <c r="E16" i="11"/>
  <c r="E17" i="11"/>
  <c r="E18" i="11"/>
  <c r="E19" i="11"/>
  <c r="E4" i="1"/>
  <c r="E5" i="1"/>
  <c r="E8" i="1"/>
  <c r="E9" i="1"/>
  <c r="E10" i="1"/>
  <c r="E11" i="1"/>
  <c r="E12" i="1"/>
  <c r="E13" i="1"/>
  <c r="E14" i="1"/>
  <c r="E15" i="1"/>
  <c r="E17" i="1"/>
  <c r="E18" i="1"/>
  <c r="E19" i="1"/>
  <c r="E20" i="1"/>
  <c r="E21" i="1"/>
  <c r="E22" i="1"/>
  <c r="E31" i="1"/>
  <c r="E33" i="1"/>
  <c r="E34" i="1"/>
  <c r="E35" i="1"/>
  <c r="E37" i="1"/>
  <c r="E38" i="1"/>
  <c r="E40" i="1"/>
  <c r="E41" i="1"/>
  <c r="E42" i="1"/>
  <c r="E43" i="1"/>
  <c r="E44" i="1"/>
  <c r="E46" i="1"/>
  <c r="E47" i="1"/>
  <c r="E48" i="1"/>
  <c r="E49" i="1"/>
  <c r="E50" i="1"/>
  <c r="E51" i="1"/>
  <c r="E53" i="1"/>
  <c r="E58" i="1"/>
  <c r="E59" i="1"/>
  <c r="E60" i="1"/>
  <c r="E61" i="1"/>
  <c r="E62" i="1"/>
  <c r="E63" i="1"/>
  <c r="E65" i="1"/>
  <c r="E66" i="1"/>
  <c r="E67" i="1"/>
  <c r="E68" i="1"/>
  <c r="E69" i="1"/>
  <c r="E75" i="1"/>
  <c r="H56" i="12"/>
  <c r="J56" i="12"/>
  <c r="H60" i="12"/>
  <c r="J60" i="12" s="1"/>
  <c r="H64" i="12"/>
  <c r="J64" i="12" s="1"/>
  <c r="H68" i="12"/>
  <c r="J68" i="12" s="1"/>
  <c r="H123" i="12"/>
  <c r="J123" i="12"/>
  <c r="H122" i="12"/>
  <c r="J122" i="12" s="1"/>
  <c r="H121" i="12"/>
  <c r="J121" i="12" s="1"/>
  <c r="H120" i="12"/>
  <c r="J120" i="12" s="1"/>
  <c r="H119" i="12"/>
  <c r="J119" i="12"/>
  <c r="H118" i="12"/>
  <c r="J118" i="12" s="1"/>
  <c r="H117" i="12"/>
  <c r="J117" i="12" s="1"/>
  <c r="H116" i="12"/>
  <c r="J116" i="12" s="1"/>
  <c r="H115" i="12"/>
  <c r="J115" i="12"/>
  <c r="H114" i="12"/>
  <c r="J114" i="12" s="1"/>
  <c r="H113" i="12"/>
  <c r="J113" i="12" s="1"/>
  <c r="H112" i="12"/>
  <c r="J112" i="12" s="1"/>
  <c r="H111" i="12"/>
  <c r="J111" i="12"/>
  <c r="H110" i="12"/>
  <c r="J110" i="12" s="1"/>
  <c r="H109" i="12"/>
  <c r="J109" i="12" s="1"/>
  <c r="H108" i="12"/>
  <c r="J108" i="12" s="1"/>
  <c r="H107" i="12"/>
  <c r="J107" i="12"/>
  <c r="H106" i="12"/>
  <c r="J106" i="12" s="1"/>
  <c r="H105" i="12"/>
  <c r="J105" i="12" s="1"/>
  <c r="H104" i="12"/>
  <c r="J104" i="12" s="1"/>
  <c r="H103" i="12"/>
  <c r="J103" i="12"/>
  <c r="H102" i="12"/>
  <c r="J102" i="12" s="1"/>
  <c r="H101" i="12"/>
  <c r="J101" i="12" s="1"/>
  <c r="H100" i="12"/>
  <c r="J100" i="12" s="1"/>
  <c r="H99" i="12"/>
  <c r="J99" i="12"/>
  <c r="H98" i="12"/>
  <c r="J98" i="12" s="1"/>
  <c r="H97" i="12"/>
  <c r="J97" i="12" s="1"/>
  <c r="H96" i="12"/>
  <c r="J96" i="12" s="1"/>
  <c r="H95" i="12"/>
  <c r="J95" i="12"/>
  <c r="H94" i="12"/>
  <c r="J94" i="12" s="1"/>
  <c r="H93" i="12"/>
  <c r="J93" i="12" s="1"/>
  <c r="H92" i="12"/>
  <c r="J92" i="12" s="1"/>
  <c r="H91" i="12"/>
  <c r="J91" i="12"/>
  <c r="H90" i="12"/>
  <c r="J90" i="12" s="1"/>
  <c r="H89" i="12"/>
  <c r="J89" i="12" s="1"/>
  <c r="H88" i="12"/>
  <c r="J88" i="12" s="1"/>
  <c r="H87" i="12"/>
  <c r="J87" i="12"/>
  <c r="H86" i="12"/>
  <c r="J86" i="12" s="1"/>
  <c r="H85" i="12"/>
  <c r="J85" i="12" s="1"/>
  <c r="H84" i="12"/>
  <c r="J84" i="12" s="1"/>
  <c r="H83" i="12"/>
  <c r="J83" i="12"/>
  <c r="H82" i="12"/>
  <c r="J82" i="12" s="1"/>
  <c r="H81" i="12"/>
  <c r="J81" i="12" s="1"/>
  <c r="H80" i="12"/>
  <c r="J80" i="12" s="1"/>
  <c r="H79" i="12"/>
  <c r="J79" i="12"/>
  <c r="H78" i="12"/>
  <c r="J78" i="12" s="1"/>
  <c r="H77" i="12"/>
  <c r="J77" i="12" s="1"/>
  <c r="H76" i="12"/>
  <c r="J76" i="12" s="1"/>
  <c r="H75" i="12"/>
  <c r="J75" i="12"/>
  <c r="H74" i="12"/>
  <c r="J74" i="12" s="1"/>
  <c r="H73" i="12"/>
  <c r="J73" i="12" s="1"/>
  <c r="H72" i="12"/>
  <c r="J72" i="12" s="1"/>
  <c r="H71" i="12"/>
  <c r="J71" i="12"/>
  <c r="H70" i="12"/>
  <c r="J70" i="12" s="1"/>
  <c r="H69" i="12"/>
  <c r="J69" i="12" s="1"/>
  <c r="H67" i="12"/>
  <c r="J67" i="12" s="1"/>
  <c r="H66" i="12"/>
  <c r="J66" i="12"/>
  <c r="H65" i="12"/>
  <c r="J65" i="12" s="1"/>
  <c r="H63" i="12"/>
  <c r="J63" i="12" s="1"/>
  <c r="H62" i="12"/>
  <c r="J62" i="12" s="1"/>
  <c r="H61" i="12"/>
  <c r="J61" i="12"/>
  <c r="H59" i="12"/>
  <c r="J59" i="12" s="1"/>
  <c r="H58" i="12"/>
  <c r="J58" i="12" s="1"/>
  <c r="H57" i="12"/>
  <c r="J57" i="12" s="1"/>
  <c r="H55" i="12"/>
  <c r="J55" i="12"/>
  <c r="H54" i="12"/>
  <c r="J54" i="12" s="1"/>
  <c r="H53" i="12"/>
  <c r="J53" i="12" s="1"/>
  <c r="H52" i="12"/>
  <c r="J52" i="12" s="1"/>
  <c r="H51" i="12"/>
  <c r="J51" i="12"/>
  <c r="H50" i="12"/>
  <c r="J50" i="12" s="1"/>
  <c r="H49" i="12"/>
  <c r="J49" i="12" s="1"/>
  <c r="H48" i="12"/>
  <c r="J48" i="12" s="1"/>
  <c r="H47" i="12"/>
  <c r="J47" i="12"/>
  <c r="H46" i="12"/>
  <c r="J46" i="12" s="1"/>
  <c r="H45" i="12"/>
  <c r="J45" i="12" s="1"/>
  <c r="H44" i="12"/>
  <c r="J44" i="12" s="1"/>
  <c r="H43" i="12"/>
  <c r="J43" i="12"/>
  <c r="H42" i="12"/>
  <c r="J42" i="12" s="1"/>
  <c r="H41" i="12"/>
  <c r="J41" i="12" s="1"/>
  <c r="H40" i="12"/>
  <c r="J40" i="12" s="1"/>
  <c r="H39" i="12"/>
  <c r="J39" i="12"/>
  <c r="H38" i="12"/>
  <c r="J38" i="12" s="1"/>
  <c r="H37" i="12"/>
  <c r="J37" i="12" s="1"/>
  <c r="H36" i="12"/>
  <c r="J36" i="12" s="1"/>
  <c r="H35" i="12"/>
  <c r="J35" i="12"/>
  <c r="H34" i="12"/>
  <c r="J34" i="12" s="1"/>
  <c r="H33" i="12"/>
  <c r="J33" i="12" s="1"/>
  <c r="H32" i="12"/>
  <c r="J32" i="12" s="1"/>
  <c r="H31" i="12"/>
  <c r="J31" i="12"/>
  <c r="H30" i="12"/>
  <c r="J30" i="12" s="1"/>
  <c r="H29" i="12"/>
  <c r="J29" i="12" s="1"/>
  <c r="H28" i="12"/>
  <c r="J28" i="12" s="1"/>
  <c r="H27" i="12"/>
  <c r="J27" i="12"/>
  <c r="H26" i="12"/>
  <c r="J26" i="12" s="1"/>
  <c r="H25" i="12"/>
  <c r="J25" i="12" s="1"/>
  <c r="H24" i="12"/>
  <c r="J24" i="12" s="1"/>
  <c r="H23" i="12"/>
  <c r="J23" i="12"/>
  <c r="H22" i="12"/>
  <c r="J22" i="12" s="1"/>
  <c r="H21" i="12"/>
  <c r="J21" i="12" s="1"/>
  <c r="H20" i="12"/>
  <c r="J20" i="12" s="1"/>
  <c r="H19" i="12"/>
  <c r="J19" i="12"/>
  <c r="H18" i="12"/>
  <c r="J18" i="12" s="1"/>
  <c r="H17" i="12"/>
  <c r="J17" i="12" s="1"/>
  <c r="H16" i="12"/>
  <c r="J16" i="12" s="1"/>
  <c r="H15" i="12"/>
  <c r="J15" i="12"/>
  <c r="H14" i="12"/>
  <c r="J14" i="12" s="1"/>
  <c r="H13" i="12"/>
  <c r="J13" i="12" s="1"/>
  <c r="H12" i="12"/>
  <c r="J12" i="12" s="1"/>
  <c r="H11" i="12"/>
  <c r="J11" i="12"/>
  <c r="H10" i="12"/>
  <c r="J10" i="12" s="1"/>
  <c r="H9" i="12"/>
  <c r="J9" i="12" s="1"/>
  <c r="H8" i="12"/>
  <c r="J8" i="12" s="1"/>
  <c r="H7" i="12"/>
  <c r="J7" i="12"/>
  <c r="H6" i="12"/>
  <c r="J6" i="12" s="1"/>
  <c r="H5" i="12"/>
  <c r="J5" i="12" s="1"/>
  <c r="H4" i="12"/>
  <c r="J4" i="12" s="1"/>
  <c r="H3" i="12"/>
  <c r="J3" i="12"/>
  <c r="H2" i="12"/>
  <c r="J2" i="12"/>
  <c r="B7" i="8"/>
  <c r="B3" i="8"/>
  <c r="B10" i="8"/>
  <c r="B2" i="8"/>
  <c r="B5" i="8"/>
  <c r="F29" i="27"/>
  <c r="B6" i="8"/>
  <c r="D5" i="27" l="1"/>
  <c r="F12" i="32"/>
  <c r="H12" i="32"/>
  <c r="H33" i="27"/>
  <c r="H38" i="27"/>
  <c r="H39" i="27"/>
  <c r="F13" i="32"/>
  <c r="J13" i="32"/>
  <c r="L13" i="32"/>
  <c r="F15" i="32"/>
  <c r="J15" i="32"/>
  <c r="L15" i="32"/>
  <c r="F16" i="32"/>
  <c r="J16" i="32"/>
  <c r="L16" i="32"/>
  <c r="F17" i="32"/>
  <c r="J17" i="32"/>
  <c r="L17" i="32"/>
  <c r="F18" i="32"/>
  <c r="J18" i="32"/>
  <c r="L18" i="32"/>
  <c r="J12" i="32"/>
  <c r="L12" i="32"/>
  <c r="F10" i="32"/>
  <c r="L10" i="32"/>
  <c r="J10" i="32"/>
  <c r="F9" i="32"/>
  <c r="J9" i="32"/>
  <c r="L9" i="32"/>
  <c r="F11" i="32"/>
  <c r="J11" i="32"/>
  <c r="L11" i="32"/>
  <c r="F90" i="27"/>
  <c r="J90" i="27"/>
  <c r="L90" i="27"/>
  <c r="F45" i="27"/>
  <c r="J45" i="27"/>
  <c r="L45" i="27"/>
  <c r="F74" i="27"/>
  <c r="J74" i="27"/>
  <c r="L74" i="27"/>
  <c r="F89" i="27"/>
  <c r="J89" i="27"/>
  <c r="L89" i="27"/>
  <c r="F75" i="27"/>
  <c r="J75" i="27"/>
  <c r="L75" i="27"/>
  <c r="F51" i="27"/>
  <c r="J51" i="27"/>
  <c r="L51" i="27"/>
  <c r="F76" i="27"/>
  <c r="J76" i="27"/>
  <c r="L76" i="27"/>
  <c r="F65" i="27"/>
  <c r="J65" i="27"/>
  <c r="L65" i="27"/>
  <c r="F52" i="27"/>
  <c r="J52" i="27"/>
  <c r="L52" i="27"/>
  <c r="F78" i="27"/>
  <c r="L78" i="27"/>
  <c r="J78" i="27"/>
  <c r="F44" i="27"/>
  <c r="J44" i="27"/>
  <c r="L44" i="27"/>
  <c r="F46" i="27"/>
  <c r="J46" i="27"/>
  <c r="L46" i="27"/>
  <c r="F53" i="27"/>
  <c r="L53" i="27"/>
  <c r="J53" i="27"/>
  <c r="F77" i="27"/>
  <c r="J77" i="27"/>
  <c r="L77" i="27"/>
  <c r="F50" i="27"/>
  <c r="J50" i="27"/>
  <c r="L50" i="27"/>
  <c r="F54" i="27"/>
  <c r="L54" i="27"/>
  <c r="J54" i="27"/>
  <c r="F79" i="27"/>
  <c r="L79" i="27"/>
  <c r="J79" i="27"/>
  <c r="F55" i="27"/>
  <c r="L55" i="27"/>
  <c r="J55" i="27"/>
  <c r="F56" i="27"/>
  <c r="L56" i="27"/>
  <c r="J56" i="27"/>
  <c r="F81" i="27"/>
  <c r="L81" i="27"/>
  <c r="J81" i="27"/>
  <c r="F57" i="27"/>
  <c r="J57" i="27"/>
  <c r="L57" i="27"/>
  <c r="F86" i="27"/>
  <c r="J86" i="27"/>
  <c r="L86" i="27"/>
  <c r="F34" i="27"/>
  <c r="J34" i="27"/>
  <c r="L34" i="27"/>
  <c r="F58" i="27"/>
  <c r="J58" i="27"/>
  <c r="L58" i="27"/>
  <c r="F87" i="27"/>
  <c r="J87" i="27"/>
  <c r="L87" i="27"/>
  <c r="F41" i="27"/>
  <c r="J41" i="27"/>
  <c r="L41" i="27"/>
  <c r="F63" i="27"/>
  <c r="J63" i="27"/>
  <c r="L63" i="27"/>
  <c r="F88" i="27"/>
  <c r="J88" i="27"/>
  <c r="L88" i="27"/>
  <c r="J8" i="31"/>
  <c r="L8" i="31"/>
  <c r="F9" i="31"/>
  <c r="J9" i="31"/>
  <c r="L9" i="31"/>
  <c r="D19" i="31"/>
  <c r="H19" i="31" s="1"/>
  <c r="D16" i="31"/>
  <c r="H16" i="31" s="1"/>
  <c r="D14" i="31"/>
  <c r="H14" i="31" s="1"/>
  <c r="D13" i="31"/>
  <c r="H13" i="31" s="1"/>
  <c r="G22" i="30"/>
  <c r="M22" i="30"/>
  <c r="K22" i="30"/>
  <c r="C35" i="28"/>
  <c r="D35" i="28" s="1"/>
  <c r="H35" i="28" s="1"/>
  <c r="G16" i="33"/>
  <c r="M16" i="33"/>
  <c r="K16" i="33"/>
  <c r="D36" i="29"/>
  <c r="H36" i="29" s="1"/>
  <c r="D38" i="29"/>
  <c r="H38" i="29" s="1"/>
  <c r="D25" i="29"/>
  <c r="H25" i="29" s="1"/>
  <c r="D22" i="29"/>
  <c r="H22" i="29" s="1"/>
  <c r="D88" i="28"/>
  <c r="H88" i="28" s="1"/>
  <c r="F22" i="28"/>
  <c r="D12" i="28"/>
  <c r="H12" i="28" s="1"/>
  <c r="F21" i="28"/>
  <c r="D75" i="23"/>
  <c r="H75" i="23" s="1"/>
  <c r="D10" i="23"/>
  <c r="H10" i="23" s="1"/>
  <c r="D44" i="23"/>
  <c r="H44" i="23" s="1"/>
  <c r="D52" i="28"/>
  <c r="H52" i="28" s="1"/>
  <c r="D12" i="23"/>
  <c r="H12" i="23" s="1"/>
  <c r="D31" i="29"/>
  <c r="H31" i="29" s="1"/>
  <c r="D61" i="28"/>
  <c r="H61" i="28" s="1"/>
  <c r="D58" i="28"/>
  <c r="H58" i="28" s="1"/>
  <c r="D84" i="23"/>
  <c r="H84" i="23" s="1"/>
  <c r="D55" i="23"/>
  <c r="H55" i="23" s="1"/>
  <c r="J125" i="12"/>
  <c r="F179" i="26"/>
  <c r="D14" i="40" s="1"/>
  <c r="B19" i="8"/>
  <c r="B22" i="8" s="1"/>
  <c r="B27" i="8" s="1"/>
  <c r="E77" i="1"/>
  <c r="B12" i="8" s="1"/>
  <c r="D85" i="28"/>
  <c r="H85" i="28" s="1"/>
  <c r="M59" i="16"/>
  <c r="D61" i="23"/>
  <c r="H61" i="23" s="1"/>
  <c r="D58" i="23"/>
  <c r="H58" i="23" s="1"/>
  <c r="D73" i="28"/>
  <c r="H73" i="28" s="1"/>
  <c r="D74" i="28"/>
  <c r="H74" i="28" s="1"/>
  <c r="D80" i="28"/>
  <c r="H80" i="28" s="1"/>
  <c r="F29" i="10"/>
  <c r="D68" i="23"/>
  <c r="H68" i="23" s="1"/>
  <c r="D70" i="28"/>
  <c r="H70" i="28" s="1"/>
  <c r="D40" i="23"/>
  <c r="H40" i="23" s="1"/>
  <c r="D51" i="23"/>
  <c r="H51" i="23" s="1"/>
  <c r="D66" i="28"/>
  <c r="H66" i="28" s="1"/>
  <c r="F44" i="28"/>
  <c r="D88" i="23"/>
  <c r="H88" i="23" s="1"/>
  <c r="D10" i="31"/>
  <c r="H10" i="31" s="1"/>
  <c r="D17" i="31"/>
  <c r="H17" i="31" s="1"/>
  <c r="D23" i="29"/>
  <c r="H23" i="29" s="1"/>
  <c r="D49" i="29"/>
  <c r="H49" i="29" s="1"/>
  <c r="D11" i="29"/>
  <c r="H11" i="29" s="1"/>
  <c r="D48" i="29"/>
  <c r="H48" i="29" s="1"/>
  <c r="D20" i="29"/>
  <c r="H20" i="29" s="1"/>
  <c r="D39" i="29"/>
  <c r="H39" i="29" s="1"/>
  <c r="D14" i="29"/>
  <c r="H14" i="29" s="1"/>
  <c r="D55" i="29"/>
  <c r="H55" i="29" s="1"/>
  <c r="D35" i="29"/>
  <c r="H35" i="29" s="1"/>
  <c r="D9" i="29"/>
  <c r="H9" i="29" s="1"/>
  <c r="D54" i="29"/>
  <c r="H54" i="29" s="1"/>
  <c r="D46" i="29"/>
  <c r="H46" i="29" s="1"/>
  <c r="D33" i="29"/>
  <c r="H33" i="29" s="1"/>
  <c r="D12" i="31"/>
  <c r="H12" i="31" s="1"/>
  <c r="D24" i="29"/>
  <c r="H24" i="29" s="1"/>
  <c r="D17" i="29"/>
  <c r="H17" i="29" s="1"/>
  <c r="D52" i="29"/>
  <c r="H52" i="29" s="1"/>
  <c r="D43" i="29"/>
  <c r="H43" i="29" s="1"/>
  <c r="D32" i="29"/>
  <c r="H32" i="29" s="1"/>
  <c r="E22" i="33"/>
  <c r="I22" i="33" s="1"/>
  <c r="D79" i="28"/>
  <c r="H79" i="28" s="1"/>
  <c r="D69" i="23"/>
  <c r="H69" i="23" s="1"/>
  <c r="D50" i="28"/>
  <c r="H50" i="28" s="1"/>
  <c r="D77" i="28"/>
  <c r="H77" i="28" s="1"/>
  <c r="D75" i="28"/>
  <c r="H75" i="28" s="1"/>
  <c r="E9" i="33"/>
  <c r="I9" i="33" s="1"/>
  <c r="D29" i="23"/>
  <c r="H29" i="23" s="1"/>
  <c r="D36" i="23"/>
  <c r="H36" i="23" s="1"/>
  <c r="D73" i="23"/>
  <c r="H73" i="23" s="1"/>
  <c r="D57" i="23"/>
  <c r="H57" i="23" s="1"/>
  <c r="D63" i="23"/>
  <c r="H63" i="23" s="1"/>
  <c r="D14" i="32"/>
  <c r="H14" i="32" s="1"/>
  <c r="D21" i="23"/>
  <c r="H21" i="23" s="1"/>
  <c r="D72" i="28"/>
  <c r="H72" i="28" s="1"/>
  <c r="D60" i="28"/>
  <c r="H60" i="28" s="1"/>
  <c r="D30" i="28"/>
  <c r="H30" i="28" s="1"/>
  <c r="D76" i="28"/>
  <c r="H76" i="28" s="1"/>
  <c r="D25" i="23"/>
  <c r="H25" i="23" s="1"/>
  <c r="D32" i="23"/>
  <c r="H32" i="23" s="1"/>
  <c r="D62" i="23"/>
  <c r="H62" i="23" s="1"/>
  <c r="D64" i="23"/>
  <c r="H64" i="23" s="1"/>
  <c r="D68" i="28"/>
  <c r="H68" i="28" s="1"/>
  <c r="D19" i="32"/>
  <c r="H19" i="32" s="1"/>
  <c r="D18" i="31"/>
  <c r="H18" i="31" s="1"/>
  <c r="D11" i="31"/>
  <c r="H11" i="31" s="1"/>
  <c r="D19" i="29"/>
  <c r="H19" i="29" s="1"/>
  <c r="D16" i="29"/>
  <c r="H16" i="29" s="1"/>
  <c r="D13" i="29"/>
  <c r="H13" i="29" s="1"/>
  <c r="D10" i="29"/>
  <c r="H10" i="29" s="1"/>
  <c r="D26" i="29"/>
  <c r="H26" i="29" s="1"/>
  <c r="D56" i="29"/>
  <c r="H56" i="29" s="1"/>
  <c r="D51" i="29"/>
  <c r="H51" i="29" s="1"/>
  <c r="D45" i="29"/>
  <c r="H45" i="29" s="1"/>
  <c r="D41" i="29"/>
  <c r="H41" i="29" s="1"/>
  <c r="D37" i="29"/>
  <c r="H37" i="29" s="1"/>
  <c r="D34" i="29"/>
  <c r="H34" i="29" s="1"/>
  <c r="D30" i="29"/>
  <c r="H30" i="29" s="1"/>
  <c r="D78" i="28"/>
  <c r="H78" i="28" s="1"/>
  <c r="D15" i="31"/>
  <c r="H15" i="31" s="1"/>
  <c r="D8" i="29"/>
  <c r="H8" i="29" s="1"/>
  <c r="D21" i="29"/>
  <c r="H21" i="29" s="1"/>
  <c r="D18" i="29"/>
  <c r="H18" i="29" s="1"/>
  <c r="D15" i="29"/>
  <c r="H15" i="29" s="1"/>
  <c r="D12" i="29"/>
  <c r="H12" i="29" s="1"/>
  <c r="D29" i="29"/>
  <c r="H29" i="29" s="1"/>
  <c r="D53" i="29"/>
  <c r="H53" i="29" s="1"/>
  <c r="D50" i="29"/>
  <c r="H50" i="29" s="1"/>
  <c r="D47" i="29"/>
  <c r="H47" i="29" s="1"/>
  <c r="D44" i="29"/>
  <c r="H44" i="29" s="1"/>
  <c r="D40" i="29"/>
  <c r="H40" i="29" s="1"/>
  <c r="F23" i="28"/>
  <c r="E10" i="33"/>
  <c r="I10" i="33" s="1"/>
  <c r="D90" i="23"/>
  <c r="H90" i="23" s="1"/>
  <c r="D79" i="23"/>
  <c r="H79" i="23" s="1"/>
  <c r="E17" i="33"/>
  <c r="I17" i="33" s="1"/>
  <c r="E12" i="33"/>
  <c r="I12" i="33" s="1"/>
  <c r="E21" i="33"/>
  <c r="I21" i="33" s="1"/>
  <c r="E18" i="33"/>
  <c r="I18" i="33" s="1"/>
  <c r="E11" i="33"/>
  <c r="I11" i="33" s="1"/>
  <c r="E20" i="33"/>
  <c r="I20" i="33" s="1"/>
  <c r="E8" i="33"/>
  <c r="I8" i="33" s="1"/>
  <c r="D74" i="23"/>
  <c r="H74" i="23" s="1"/>
  <c r="D76" i="23"/>
  <c r="H76" i="23" s="1"/>
  <c r="D78" i="23"/>
  <c r="H78" i="23" s="1"/>
  <c r="D80" i="23"/>
  <c r="H80" i="23" s="1"/>
  <c r="D91" i="23"/>
  <c r="H91" i="23" s="1"/>
  <c r="D89" i="23"/>
  <c r="H89" i="23" s="1"/>
  <c r="D67" i="23"/>
  <c r="H67" i="23" s="1"/>
  <c r="D50" i="23"/>
  <c r="H50" i="23" s="1"/>
  <c r="D52" i="23"/>
  <c r="H52" i="23" s="1"/>
  <c r="D54" i="23"/>
  <c r="H54" i="23" s="1"/>
  <c r="D56" i="23"/>
  <c r="H56" i="23" s="1"/>
  <c r="D60" i="23"/>
  <c r="H60" i="23" s="1"/>
  <c r="D70" i="23"/>
  <c r="H70" i="23" s="1"/>
  <c r="D72" i="23"/>
  <c r="H72" i="23" s="1"/>
  <c r="D81" i="23"/>
  <c r="H81" i="23" s="1"/>
  <c r="D83" i="23"/>
  <c r="H83" i="23" s="1"/>
  <c r="D85" i="23"/>
  <c r="H85" i="23" s="1"/>
  <c r="D87" i="23"/>
  <c r="H87" i="23" s="1"/>
  <c r="D49" i="23"/>
  <c r="H49" i="23" s="1"/>
  <c r="D31" i="23"/>
  <c r="H31" i="23" s="1"/>
  <c r="D33" i="23"/>
  <c r="H33" i="23" s="1"/>
  <c r="D35" i="23"/>
  <c r="H35" i="23" s="1"/>
  <c r="D37" i="23"/>
  <c r="H37" i="23" s="1"/>
  <c r="D39" i="23"/>
  <c r="H39" i="23" s="1"/>
  <c r="D41" i="23"/>
  <c r="H41" i="23" s="1"/>
  <c r="D43" i="23"/>
  <c r="H43" i="23" s="1"/>
  <c r="D45" i="23"/>
  <c r="H45" i="23" s="1"/>
  <c r="D48" i="23"/>
  <c r="H48" i="23" s="1"/>
  <c r="D26" i="23"/>
  <c r="H26" i="23" s="1"/>
  <c r="D28" i="23"/>
  <c r="H28" i="23" s="1"/>
  <c r="D24" i="23"/>
  <c r="H24" i="23" s="1"/>
  <c r="D11" i="23"/>
  <c r="H11" i="23" s="1"/>
  <c r="D14" i="23"/>
  <c r="H14" i="23" s="1"/>
  <c r="D16" i="23"/>
  <c r="H16" i="23" s="1"/>
  <c r="D83" i="28"/>
  <c r="H83" i="28" s="1"/>
  <c r="D87" i="28"/>
  <c r="H87" i="28" s="1"/>
  <c r="D91" i="28"/>
  <c r="H91" i="28" s="1"/>
  <c r="F24" i="28"/>
  <c r="D18" i="28"/>
  <c r="H18" i="28" s="1"/>
  <c r="D20" i="28"/>
  <c r="H20" i="28" s="1"/>
  <c r="F26" i="28"/>
  <c r="F31" i="28"/>
  <c r="D33" i="28"/>
  <c r="H33" i="28" s="1"/>
  <c r="D51" i="28"/>
  <c r="H51" i="28" s="1"/>
  <c r="D53" i="28"/>
  <c r="H53" i="28" s="1"/>
  <c r="D55" i="28"/>
  <c r="H55" i="28" s="1"/>
  <c r="D57" i="28"/>
  <c r="H57" i="28" s="1"/>
  <c r="D59" i="28"/>
  <c r="H59" i="28" s="1"/>
  <c r="D62" i="28"/>
  <c r="H62" i="28" s="1"/>
  <c r="D64" i="28"/>
  <c r="D71" i="28"/>
  <c r="H71" i="28" s="1"/>
  <c r="D13" i="28"/>
  <c r="H13" i="28" s="1"/>
  <c r="D86" i="28"/>
  <c r="H86" i="28" s="1"/>
  <c r="D90" i="28"/>
  <c r="H90" i="28" s="1"/>
  <c r="D69" i="28"/>
  <c r="H69" i="28" s="1"/>
  <c r="D13" i="23"/>
  <c r="H13" i="23" s="1"/>
  <c r="D16" i="28"/>
  <c r="H16" i="28" s="1"/>
  <c r="D67" i="28"/>
  <c r="H67" i="28" s="1"/>
  <c r="D63" i="28"/>
  <c r="H63" i="28" s="1"/>
  <c r="D54" i="28"/>
  <c r="H54" i="28" s="1"/>
  <c r="D32" i="28"/>
  <c r="H32" i="28" s="1"/>
  <c r="D17" i="28"/>
  <c r="H17" i="28" s="1"/>
  <c r="E19" i="33"/>
  <c r="I19" i="33" s="1"/>
  <c r="D92" i="23"/>
  <c r="H92" i="23" s="1"/>
  <c r="D77" i="23"/>
  <c r="H77" i="23" s="1"/>
  <c r="D82" i="28"/>
  <c r="H82" i="28" s="1"/>
  <c r="D84" i="28"/>
  <c r="H84" i="28" s="1"/>
  <c r="H32" i="27"/>
  <c r="D61" i="29"/>
  <c r="H61" i="29" s="1"/>
  <c r="D27" i="29"/>
  <c r="H27" i="29" s="1"/>
  <c r="D56" i="28"/>
  <c r="H56" i="28" s="1"/>
  <c r="D34" i="28"/>
  <c r="H34" i="28" s="1"/>
  <c r="D19" i="28"/>
  <c r="H19" i="28" s="1"/>
  <c r="E13" i="33"/>
  <c r="I13" i="33" s="1"/>
  <c r="D15" i="23"/>
  <c r="H15" i="23" s="1"/>
  <c r="D17" i="23"/>
  <c r="H17" i="23" s="1"/>
  <c r="D27" i="23"/>
  <c r="H27" i="23" s="1"/>
  <c r="D47" i="23"/>
  <c r="H47" i="23" s="1"/>
  <c r="D42" i="23"/>
  <c r="H42" i="23" s="1"/>
  <c r="D38" i="23"/>
  <c r="H38" i="23" s="1"/>
  <c r="D34" i="23"/>
  <c r="H34" i="23" s="1"/>
  <c r="D30" i="23"/>
  <c r="H30" i="23" s="1"/>
  <c r="D86" i="23"/>
  <c r="H86" i="23" s="1"/>
  <c r="D82" i="23"/>
  <c r="H82" i="23" s="1"/>
  <c r="D71" i="23"/>
  <c r="H71" i="23" s="1"/>
  <c r="D59" i="23"/>
  <c r="H59" i="23" s="1"/>
  <c r="D53" i="23"/>
  <c r="H53" i="23" s="1"/>
  <c r="D66" i="23"/>
  <c r="H66" i="23" s="1"/>
  <c r="D89" i="28"/>
  <c r="H89" i="28" s="1"/>
  <c r="E14" i="33"/>
  <c r="I14" i="33" s="1"/>
  <c r="E19" i="30"/>
  <c r="I19" i="30" s="1"/>
  <c r="E18" i="30"/>
  <c r="I18" i="30" s="1"/>
  <c r="E10" i="30"/>
  <c r="I10" i="30" s="1"/>
  <c r="E20" i="30"/>
  <c r="I20" i="30" s="1"/>
  <c r="E16" i="30"/>
  <c r="I16" i="30" s="1"/>
  <c r="E12" i="30"/>
  <c r="I12" i="30" s="1"/>
  <c r="E15" i="30"/>
  <c r="I15" i="30" s="1"/>
  <c r="E23" i="30"/>
  <c r="I23" i="30" s="1"/>
  <c r="E14" i="30"/>
  <c r="I14" i="30" s="1"/>
  <c r="E21" i="30"/>
  <c r="I21" i="30" s="1"/>
  <c r="E17" i="30"/>
  <c r="I17" i="30" s="1"/>
  <c r="E13" i="30"/>
  <c r="I13" i="30" s="1"/>
  <c r="E15" i="33"/>
  <c r="I15" i="33" s="1"/>
  <c r="D17" i="27" l="1"/>
  <c r="D20" i="27"/>
  <c r="D16" i="27"/>
  <c r="D9" i="27"/>
  <c r="L39" i="27"/>
  <c r="F39" i="27"/>
  <c r="J39" i="27"/>
  <c r="F22" i="29"/>
  <c r="F16" i="31"/>
  <c r="T14" i="40"/>
  <c r="O14" i="40"/>
  <c r="Y14" i="40"/>
  <c r="J14" i="40"/>
  <c r="D84" i="27"/>
  <c r="H84" i="27" s="1"/>
  <c r="D85" i="27"/>
  <c r="H85" i="27" s="1"/>
  <c r="D83" i="27"/>
  <c r="H83" i="27" s="1"/>
  <c r="D82" i="27"/>
  <c r="H82" i="27" s="1"/>
  <c r="D68" i="27"/>
  <c r="H68" i="27" s="1"/>
  <c r="D69" i="27"/>
  <c r="H69" i="27" s="1"/>
  <c r="D70" i="27"/>
  <c r="H70" i="27" s="1"/>
  <c r="D71" i="27"/>
  <c r="H71" i="27" s="1"/>
  <c r="D72" i="27"/>
  <c r="H72" i="27" s="1"/>
  <c r="D67" i="27"/>
  <c r="D66" i="27"/>
  <c r="D64" i="27"/>
  <c r="H64" i="27" s="1"/>
  <c r="D62" i="27"/>
  <c r="H62" i="27" s="1"/>
  <c r="D49" i="27"/>
  <c r="H49" i="27" s="1"/>
  <c r="D48" i="27"/>
  <c r="H48" i="27" s="1"/>
  <c r="D47" i="27"/>
  <c r="H47" i="27" s="1"/>
  <c r="D43" i="27"/>
  <c r="H43" i="27" s="1"/>
  <c r="D42" i="27"/>
  <c r="H42" i="27" s="1"/>
  <c r="H17" i="27"/>
  <c r="D18" i="27"/>
  <c r="H18" i="27" s="1"/>
  <c r="D19" i="27"/>
  <c r="H19" i="27" s="1"/>
  <c r="H20" i="27"/>
  <c r="D21" i="27"/>
  <c r="H21" i="27" s="1"/>
  <c r="D22" i="27"/>
  <c r="H22" i="27" s="1"/>
  <c r="D23" i="27"/>
  <c r="H23" i="27" s="1"/>
  <c r="D24" i="27"/>
  <c r="H24" i="27" s="1"/>
  <c r="D25" i="27"/>
  <c r="H25" i="27" s="1"/>
  <c r="D26" i="27"/>
  <c r="H26" i="27" s="1"/>
  <c r="D27" i="27"/>
  <c r="D28" i="27"/>
  <c r="H28" i="27" s="1"/>
  <c r="D30" i="27"/>
  <c r="H30" i="27" s="1"/>
  <c r="D31" i="27"/>
  <c r="H31" i="27" s="1"/>
  <c r="D35" i="27"/>
  <c r="H35" i="27" s="1"/>
  <c r="D36" i="27"/>
  <c r="H36" i="27" s="1"/>
  <c r="D40" i="27"/>
  <c r="H40" i="27" s="1"/>
  <c r="D59" i="27"/>
  <c r="H59" i="27" s="1"/>
  <c r="D60" i="27"/>
  <c r="H60" i="27" s="1"/>
  <c r="D61" i="27"/>
  <c r="H61" i="27" s="1"/>
  <c r="D73" i="27"/>
  <c r="H73" i="27" s="1"/>
  <c r="D91" i="27"/>
  <c r="H91" i="27" s="1"/>
  <c r="H94" i="23"/>
  <c r="E8" i="40" s="1"/>
  <c r="H63" i="29"/>
  <c r="E9" i="40" s="1"/>
  <c r="H102" i="28"/>
  <c r="E11" i="40" s="1"/>
  <c r="I24" i="33"/>
  <c r="E10" i="40" s="1"/>
  <c r="H22" i="31"/>
  <c r="E16" i="40" s="1"/>
  <c r="H21" i="32"/>
  <c r="E13" i="40" s="1"/>
  <c r="F61" i="29"/>
  <c r="J61" i="29"/>
  <c r="L61" i="29"/>
  <c r="F67" i="28"/>
  <c r="J67" i="28"/>
  <c r="L67" i="28"/>
  <c r="F55" i="28"/>
  <c r="L55" i="28"/>
  <c r="J55" i="28"/>
  <c r="F16" i="23"/>
  <c r="J16" i="23"/>
  <c r="L16" i="23"/>
  <c r="F50" i="29"/>
  <c r="L50" i="29"/>
  <c r="J50" i="29"/>
  <c r="F37" i="29"/>
  <c r="L37" i="29"/>
  <c r="J37" i="29"/>
  <c r="F38" i="27"/>
  <c r="L38" i="27"/>
  <c r="J38" i="27"/>
  <c r="F14" i="32"/>
  <c r="J14" i="32"/>
  <c r="L14" i="32"/>
  <c r="F35" i="29"/>
  <c r="J35" i="29"/>
  <c r="L35" i="29"/>
  <c r="F31" i="29"/>
  <c r="J31" i="29"/>
  <c r="L31" i="29"/>
  <c r="F33" i="27"/>
  <c r="J33" i="27"/>
  <c r="L33" i="27"/>
  <c r="F66" i="28"/>
  <c r="J66" i="28"/>
  <c r="L66" i="28"/>
  <c r="F32" i="27"/>
  <c r="J32" i="27"/>
  <c r="L32" i="27"/>
  <c r="F13" i="23"/>
  <c r="L13" i="23"/>
  <c r="J13" i="23"/>
  <c r="F51" i="28"/>
  <c r="J51" i="28"/>
  <c r="L51" i="28"/>
  <c r="F11" i="23"/>
  <c r="J11" i="23"/>
  <c r="L11" i="23"/>
  <c r="F29" i="29"/>
  <c r="J29" i="29"/>
  <c r="L29" i="29"/>
  <c r="F45" i="29"/>
  <c r="J45" i="29"/>
  <c r="L45" i="29"/>
  <c r="F68" i="28"/>
  <c r="L68" i="28"/>
  <c r="J68" i="28"/>
  <c r="F43" i="29"/>
  <c r="L43" i="29"/>
  <c r="J43" i="29"/>
  <c r="F14" i="29"/>
  <c r="J14" i="29"/>
  <c r="L14" i="29"/>
  <c r="F52" i="28"/>
  <c r="J52" i="28"/>
  <c r="L52" i="28"/>
  <c r="F36" i="29"/>
  <c r="J36" i="29"/>
  <c r="L36" i="29"/>
  <c r="F61" i="28"/>
  <c r="L61" i="28"/>
  <c r="J61" i="28"/>
  <c r="F19" i="32"/>
  <c r="J19" i="32"/>
  <c r="L19" i="32"/>
  <c r="F55" i="29"/>
  <c r="L55" i="29"/>
  <c r="J55" i="29"/>
  <c r="F38" i="29"/>
  <c r="J38" i="29"/>
  <c r="L38" i="29"/>
  <c r="F89" i="28"/>
  <c r="J89" i="28"/>
  <c r="L89" i="28"/>
  <c r="F84" i="28"/>
  <c r="L84" i="28"/>
  <c r="J84" i="28"/>
  <c r="F69" i="28"/>
  <c r="L69" i="28"/>
  <c r="J69" i="28"/>
  <c r="F67" i="23"/>
  <c r="J67" i="23"/>
  <c r="L67" i="23"/>
  <c r="F12" i="29"/>
  <c r="J12" i="29"/>
  <c r="L12" i="29"/>
  <c r="F51" i="29"/>
  <c r="L51" i="29"/>
  <c r="J51" i="29"/>
  <c r="F52" i="29"/>
  <c r="L52" i="29"/>
  <c r="J52" i="29"/>
  <c r="F39" i="29"/>
  <c r="J39" i="29"/>
  <c r="L39" i="29"/>
  <c r="F85" i="28"/>
  <c r="L85" i="28"/>
  <c r="J85" i="28"/>
  <c r="F25" i="29"/>
  <c r="L25" i="29"/>
  <c r="J25" i="29"/>
  <c r="F53" i="28"/>
  <c r="L53" i="28"/>
  <c r="J53" i="28"/>
  <c r="F32" i="29"/>
  <c r="J32" i="29"/>
  <c r="L32" i="29"/>
  <c r="F12" i="23"/>
  <c r="L12" i="23"/>
  <c r="J12" i="23"/>
  <c r="F17" i="23"/>
  <c r="J17" i="23"/>
  <c r="L17" i="23"/>
  <c r="F82" i="28"/>
  <c r="J82" i="28"/>
  <c r="L82" i="28"/>
  <c r="F90" i="28"/>
  <c r="L90" i="28"/>
  <c r="J90" i="28"/>
  <c r="F15" i="29"/>
  <c r="J15" i="29"/>
  <c r="L15" i="29"/>
  <c r="F56" i="29"/>
  <c r="L56" i="29"/>
  <c r="J56" i="29"/>
  <c r="F17" i="29"/>
  <c r="J17" i="29"/>
  <c r="L17" i="29"/>
  <c r="F20" i="29"/>
  <c r="J20" i="29"/>
  <c r="L20" i="29"/>
  <c r="F70" i="28"/>
  <c r="J70" i="28"/>
  <c r="L70" i="28"/>
  <c r="F10" i="23"/>
  <c r="L10" i="23"/>
  <c r="J10" i="23"/>
  <c r="F27" i="29"/>
  <c r="J27" i="29"/>
  <c r="L27" i="29"/>
  <c r="F63" i="28"/>
  <c r="L63" i="28"/>
  <c r="J63" i="28"/>
  <c r="F57" i="28"/>
  <c r="J57" i="28"/>
  <c r="L57" i="28"/>
  <c r="F83" i="28"/>
  <c r="J83" i="28"/>
  <c r="L83" i="28"/>
  <c r="F79" i="28"/>
  <c r="L79" i="28"/>
  <c r="J79" i="28"/>
  <c r="F66" i="23"/>
  <c r="L66" i="23"/>
  <c r="J66" i="23"/>
  <c r="F15" i="23"/>
  <c r="J15" i="23"/>
  <c r="L15" i="23"/>
  <c r="F86" i="28"/>
  <c r="J86" i="28"/>
  <c r="L86" i="28"/>
  <c r="F18" i="29"/>
  <c r="L18" i="29"/>
  <c r="J18" i="29"/>
  <c r="F26" i="29"/>
  <c r="J26" i="29"/>
  <c r="L26" i="29"/>
  <c r="F24" i="29"/>
  <c r="J24" i="29"/>
  <c r="L24" i="29"/>
  <c r="F48" i="29"/>
  <c r="J48" i="29"/>
  <c r="L48" i="29"/>
  <c r="F11" i="29"/>
  <c r="J11" i="29"/>
  <c r="L11" i="29"/>
  <c r="F21" i="23"/>
  <c r="J21" i="23"/>
  <c r="L21" i="23"/>
  <c r="F21" i="29"/>
  <c r="J21" i="29"/>
  <c r="L21" i="29"/>
  <c r="F71" i="28"/>
  <c r="L71" i="28"/>
  <c r="J71" i="28"/>
  <c r="F8" i="29"/>
  <c r="J8" i="29"/>
  <c r="L8" i="29"/>
  <c r="F13" i="29"/>
  <c r="L13" i="29"/>
  <c r="J13" i="29"/>
  <c r="F76" i="28"/>
  <c r="J76" i="28"/>
  <c r="L76" i="28"/>
  <c r="F75" i="28"/>
  <c r="J75" i="28"/>
  <c r="L75" i="28"/>
  <c r="F33" i="29"/>
  <c r="J33" i="29"/>
  <c r="L33" i="29"/>
  <c r="F49" i="29"/>
  <c r="L49" i="29"/>
  <c r="J49" i="29"/>
  <c r="F80" i="28"/>
  <c r="J80" i="28"/>
  <c r="L80" i="28"/>
  <c r="F47" i="29"/>
  <c r="L47" i="29"/>
  <c r="J47" i="29"/>
  <c r="F10" i="29"/>
  <c r="L10" i="29"/>
  <c r="J10" i="29"/>
  <c r="L64" i="28"/>
  <c r="J64" i="28"/>
  <c r="F16" i="29"/>
  <c r="L16" i="29"/>
  <c r="J16" i="29"/>
  <c r="F77" i="28"/>
  <c r="J77" i="28"/>
  <c r="L77" i="28"/>
  <c r="F46" i="29"/>
  <c r="L46" i="29"/>
  <c r="J46" i="29"/>
  <c r="F23" i="29"/>
  <c r="J23" i="29"/>
  <c r="L23" i="29"/>
  <c r="F74" i="28"/>
  <c r="L74" i="28"/>
  <c r="J74" i="28"/>
  <c r="F34" i="29"/>
  <c r="J34" i="29"/>
  <c r="L34" i="29"/>
  <c r="F41" i="29"/>
  <c r="J41" i="29"/>
  <c r="L41" i="29"/>
  <c r="F56" i="28"/>
  <c r="L56" i="28"/>
  <c r="J56" i="28"/>
  <c r="F62" i="28"/>
  <c r="L62" i="28"/>
  <c r="J62" i="28"/>
  <c r="F91" i="28"/>
  <c r="L91" i="28"/>
  <c r="J91" i="28"/>
  <c r="F40" i="29"/>
  <c r="L40" i="29"/>
  <c r="J40" i="29"/>
  <c r="F78" i="28"/>
  <c r="J78" i="28"/>
  <c r="L78" i="28"/>
  <c r="F19" i="29"/>
  <c r="L19" i="29"/>
  <c r="J19" i="29"/>
  <c r="F60" i="28"/>
  <c r="J60" i="28"/>
  <c r="L60" i="28"/>
  <c r="F50" i="28"/>
  <c r="L50" i="28"/>
  <c r="J50" i="28"/>
  <c r="F54" i="29"/>
  <c r="L54" i="29"/>
  <c r="J54" i="29"/>
  <c r="F73" i="28"/>
  <c r="J73" i="28"/>
  <c r="L73" i="28"/>
  <c r="F88" i="28"/>
  <c r="L88" i="28"/>
  <c r="J88" i="28"/>
  <c r="F14" i="23"/>
  <c r="L14" i="23"/>
  <c r="J14" i="23"/>
  <c r="F53" i="29"/>
  <c r="L53" i="29"/>
  <c r="J53" i="29"/>
  <c r="F54" i="28"/>
  <c r="J54" i="28"/>
  <c r="L54" i="28"/>
  <c r="F59" i="28"/>
  <c r="L59" i="28"/>
  <c r="J59" i="28"/>
  <c r="F87" i="28"/>
  <c r="J87" i="28"/>
  <c r="L87" i="28"/>
  <c r="F44" i="29"/>
  <c r="L44" i="29"/>
  <c r="J44" i="29"/>
  <c r="F30" i="29"/>
  <c r="J30" i="29"/>
  <c r="L30" i="29"/>
  <c r="F72" i="28"/>
  <c r="J72" i="28"/>
  <c r="L72" i="28"/>
  <c r="F9" i="29"/>
  <c r="L9" i="29"/>
  <c r="J9" i="29"/>
  <c r="F58" i="28"/>
  <c r="L58" i="28"/>
  <c r="J58" i="28"/>
  <c r="L22" i="29"/>
  <c r="J22" i="29"/>
  <c r="F15" i="31"/>
  <c r="L15" i="31"/>
  <c r="J15" i="31"/>
  <c r="F17" i="31"/>
  <c r="L17" i="31"/>
  <c r="J17" i="31"/>
  <c r="J13" i="31"/>
  <c r="L13" i="31"/>
  <c r="F13" i="31"/>
  <c r="J16" i="31"/>
  <c r="L16" i="31"/>
  <c r="F18" i="31"/>
  <c r="J18" i="31"/>
  <c r="L18" i="31"/>
  <c r="F19" i="31"/>
  <c r="J19" i="31"/>
  <c r="L19" i="31"/>
  <c r="F11" i="31"/>
  <c r="L11" i="31"/>
  <c r="J11" i="31"/>
  <c r="L14" i="31"/>
  <c r="J14" i="31"/>
  <c r="F14" i="31"/>
  <c r="F12" i="31"/>
  <c r="L12" i="31"/>
  <c r="J12" i="31"/>
  <c r="F10" i="31"/>
  <c r="L10" i="31"/>
  <c r="J10" i="31"/>
  <c r="E11" i="30"/>
  <c r="M10" i="30"/>
  <c r="K10" i="30"/>
  <c r="G20" i="30"/>
  <c r="K20" i="30"/>
  <c r="M20" i="30"/>
  <c r="G19" i="30"/>
  <c r="K19" i="30"/>
  <c r="M19" i="30"/>
  <c r="G21" i="30"/>
  <c r="M21" i="30"/>
  <c r="K21" i="30"/>
  <c r="G18" i="30"/>
  <c r="K18" i="30"/>
  <c r="M18" i="30"/>
  <c r="G14" i="30"/>
  <c r="M14" i="30"/>
  <c r="K14" i="30"/>
  <c r="G23" i="30"/>
  <c r="M23" i="30"/>
  <c r="K23" i="30"/>
  <c r="G13" i="30"/>
  <c r="M13" i="30"/>
  <c r="K13" i="30"/>
  <c r="G15" i="30"/>
  <c r="M15" i="30"/>
  <c r="K15" i="30"/>
  <c r="G17" i="30"/>
  <c r="K17" i="30"/>
  <c r="M17" i="30"/>
  <c r="G12" i="30"/>
  <c r="M12" i="30"/>
  <c r="K12" i="30"/>
  <c r="G16" i="30"/>
  <c r="M16" i="30"/>
  <c r="K16" i="30"/>
  <c r="L35" i="28"/>
  <c r="J35" i="28"/>
  <c r="F35" i="28"/>
  <c r="F30" i="28"/>
  <c r="J30" i="28"/>
  <c r="L30" i="28"/>
  <c r="F16" i="28"/>
  <c r="L16" i="28"/>
  <c r="J16" i="28"/>
  <c r="F33" i="28"/>
  <c r="J33" i="28"/>
  <c r="L33" i="28"/>
  <c r="F32" i="28"/>
  <c r="J32" i="28"/>
  <c r="L32" i="28"/>
  <c r="F13" i="28"/>
  <c r="L13" i="28"/>
  <c r="J13" i="28"/>
  <c r="F19" i="28"/>
  <c r="L19" i="28"/>
  <c r="J19" i="28"/>
  <c r="F20" i="28"/>
  <c r="J20" i="28"/>
  <c r="L20" i="28"/>
  <c r="F34" i="28"/>
  <c r="L34" i="28"/>
  <c r="J34" i="28"/>
  <c r="F17" i="28"/>
  <c r="L17" i="28"/>
  <c r="J17" i="28"/>
  <c r="F18" i="28"/>
  <c r="J18" i="28"/>
  <c r="L18" i="28"/>
  <c r="F12" i="28"/>
  <c r="J12" i="28"/>
  <c r="L12" i="28"/>
  <c r="G8" i="33"/>
  <c r="M8" i="33"/>
  <c r="K8" i="33"/>
  <c r="G10" i="33"/>
  <c r="M10" i="33"/>
  <c r="K10" i="33"/>
  <c r="G20" i="33"/>
  <c r="K20" i="33"/>
  <c r="M20" i="33"/>
  <c r="G15" i="33"/>
  <c r="M15" i="33"/>
  <c r="K15" i="33"/>
  <c r="G11" i="33"/>
  <c r="K11" i="33"/>
  <c r="M11" i="33"/>
  <c r="G14" i="33"/>
  <c r="M14" i="33"/>
  <c r="K14" i="33"/>
  <c r="G18" i="33"/>
  <c r="K18" i="33"/>
  <c r="M18" i="33"/>
  <c r="G22" i="33"/>
  <c r="M22" i="33"/>
  <c r="K22" i="33"/>
  <c r="G21" i="33"/>
  <c r="K21" i="33"/>
  <c r="M21" i="33"/>
  <c r="G12" i="33"/>
  <c r="K12" i="33"/>
  <c r="M12" i="33"/>
  <c r="G17" i="33"/>
  <c r="M17" i="33"/>
  <c r="K17" i="33"/>
  <c r="G13" i="33"/>
  <c r="K13" i="33"/>
  <c r="M13" i="33"/>
  <c r="G19" i="33"/>
  <c r="M19" i="33"/>
  <c r="K19" i="33"/>
  <c r="G9" i="33"/>
  <c r="K9" i="33"/>
  <c r="M9" i="33"/>
  <c r="F89" i="23"/>
  <c r="J89" i="23"/>
  <c r="L89" i="23"/>
  <c r="F91" i="23"/>
  <c r="J91" i="23"/>
  <c r="L91" i="23"/>
  <c r="F79" i="23"/>
  <c r="L79" i="23"/>
  <c r="J79" i="23"/>
  <c r="F90" i="23"/>
  <c r="L90" i="23"/>
  <c r="J90" i="23"/>
  <c r="F68" i="23"/>
  <c r="L68" i="23"/>
  <c r="J68" i="23"/>
  <c r="F75" i="23"/>
  <c r="L75" i="23"/>
  <c r="J75" i="23"/>
  <c r="F71" i="23"/>
  <c r="L71" i="23"/>
  <c r="J71" i="23"/>
  <c r="F81" i="23"/>
  <c r="L81" i="23"/>
  <c r="J81" i="23"/>
  <c r="F78" i="23"/>
  <c r="L78" i="23"/>
  <c r="J78" i="23"/>
  <c r="F87" i="23"/>
  <c r="L87" i="23"/>
  <c r="J87" i="23"/>
  <c r="F80" i="23"/>
  <c r="J80" i="23"/>
  <c r="L80" i="23"/>
  <c r="F72" i="23"/>
  <c r="J72" i="23"/>
  <c r="L72" i="23"/>
  <c r="F76" i="23"/>
  <c r="J76" i="23"/>
  <c r="L76" i="23"/>
  <c r="F77" i="23"/>
  <c r="J77" i="23"/>
  <c r="L77" i="23"/>
  <c r="F70" i="23"/>
  <c r="J70" i="23"/>
  <c r="L70" i="23"/>
  <c r="F74" i="23"/>
  <c r="J74" i="23"/>
  <c r="L74" i="23"/>
  <c r="F92" i="23"/>
  <c r="J92" i="23"/>
  <c r="L92" i="23"/>
  <c r="F82" i="23"/>
  <c r="J82" i="23"/>
  <c r="L82" i="23"/>
  <c r="F84" i="23"/>
  <c r="L84" i="23"/>
  <c r="J84" i="23"/>
  <c r="F73" i="23"/>
  <c r="J73" i="23"/>
  <c r="L73" i="23"/>
  <c r="F85" i="23"/>
  <c r="L85" i="23"/>
  <c r="J85" i="23"/>
  <c r="F69" i="23"/>
  <c r="L69" i="23"/>
  <c r="J69" i="23"/>
  <c r="F86" i="23"/>
  <c r="J86" i="23"/>
  <c r="L86" i="23"/>
  <c r="F88" i="23"/>
  <c r="J88" i="23"/>
  <c r="L88" i="23"/>
  <c r="F83" i="23"/>
  <c r="J83" i="23"/>
  <c r="L83" i="23"/>
  <c r="F57" i="23"/>
  <c r="J57" i="23"/>
  <c r="L57" i="23"/>
  <c r="F64" i="23"/>
  <c r="J64" i="23"/>
  <c r="L64" i="23"/>
  <c r="F51" i="23"/>
  <c r="J51" i="23"/>
  <c r="L51" i="23"/>
  <c r="F48" i="23"/>
  <c r="L48" i="23"/>
  <c r="J48" i="23"/>
  <c r="F59" i="23"/>
  <c r="J59" i="23"/>
  <c r="L59" i="23"/>
  <c r="F53" i="23"/>
  <c r="L53" i="23"/>
  <c r="J53" i="23"/>
  <c r="F62" i="23"/>
  <c r="J62" i="23"/>
  <c r="L62" i="23"/>
  <c r="F55" i="23"/>
  <c r="L55" i="23"/>
  <c r="J55" i="23"/>
  <c r="F49" i="23"/>
  <c r="L49" i="23"/>
  <c r="J49" i="23"/>
  <c r="F60" i="23"/>
  <c r="L60" i="23"/>
  <c r="J60" i="23"/>
  <c r="F56" i="23"/>
  <c r="L56" i="23"/>
  <c r="J56" i="23"/>
  <c r="F58" i="23"/>
  <c r="J58" i="23"/>
  <c r="L58" i="23"/>
  <c r="F54" i="23"/>
  <c r="J54" i="23"/>
  <c r="L54" i="23"/>
  <c r="F61" i="23"/>
  <c r="L61" i="23"/>
  <c r="J61" i="23"/>
  <c r="F50" i="23"/>
  <c r="J50" i="23"/>
  <c r="L50" i="23"/>
  <c r="F47" i="23"/>
  <c r="L47" i="23"/>
  <c r="J47" i="23"/>
  <c r="F52" i="23"/>
  <c r="J52" i="23"/>
  <c r="L52" i="23"/>
  <c r="F63" i="23"/>
  <c r="J63" i="23"/>
  <c r="L63" i="23"/>
  <c r="F31" i="23"/>
  <c r="L31" i="23"/>
  <c r="J31" i="23"/>
  <c r="F27" i="23"/>
  <c r="L27" i="23"/>
  <c r="J27" i="23"/>
  <c r="F24" i="23"/>
  <c r="J24" i="23"/>
  <c r="L24" i="23"/>
  <c r="F40" i="23"/>
  <c r="L40" i="23"/>
  <c r="J40" i="23"/>
  <c r="F32" i="23"/>
  <c r="L32" i="23"/>
  <c r="J32" i="23"/>
  <c r="F45" i="23"/>
  <c r="J45" i="23"/>
  <c r="L45" i="23"/>
  <c r="F30" i="23"/>
  <c r="L30" i="23"/>
  <c r="J30" i="23"/>
  <c r="F41" i="23"/>
  <c r="L41" i="23"/>
  <c r="J41" i="23"/>
  <c r="F44" i="23"/>
  <c r="L44" i="23"/>
  <c r="J44" i="23"/>
  <c r="F29" i="23"/>
  <c r="J29" i="23"/>
  <c r="L29" i="23"/>
  <c r="F43" i="23"/>
  <c r="J43" i="23"/>
  <c r="L43" i="23"/>
  <c r="F34" i="23"/>
  <c r="J34" i="23"/>
  <c r="L34" i="23"/>
  <c r="F39" i="23"/>
  <c r="L39" i="23"/>
  <c r="J39" i="23"/>
  <c r="F38" i="23"/>
  <c r="J38" i="23"/>
  <c r="L38" i="23"/>
  <c r="F37" i="23"/>
  <c r="L37" i="23"/>
  <c r="J37" i="23"/>
  <c r="F28" i="23"/>
  <c r="J28" i="23"/>
  <c r="L28" i="23"/>
  <c r="F42" i="23"/>
  <c r="L42" i="23"/>
  <c r="J42" i="23"/>
  <c r="F35" i="23"/>
  <c r="L35" i="23"/>
  <c r="J35" i="23"/>
  <c r="F36" i="23"/>
  <c r="L36" i="23"/>
  <c r="J36" i="23"/>
  <c r="F26" i="23"/>
  <c r="L26" i="23"/>
  <c r="J26" i="23"/>
  <c r="F25" i="23"/>
  <c r="L25" i="23"/>
  <c r="J25" i="23"/>
  <c r="F33" i="23"/>
  <c r="J33" i="23"/>
  <c r="L33" i="23"/>
  <c r="H67" i="27"/>
  <c r="H16" i="27"/>
  <c r="H27" i="27"/>
  <c r="H37" i="27"/>
  <c r="B8" i="8"/>
  <c r="D15" i="40"/>
  <c r="G10" i="30"/>
  <c r="D96" i="27" l="1"/>
  <c r="D95" i="27"/>
  <c r="D108" i="27"/>
  <c r="H108" i="27" s="1"/>
  <c r="D105" i="27"/>
  <c r="D101" i="27"/>
  <c r="D100" i="27"/>
  <c r="D107" i="27"/>
  <c r="H107" i="27" s="1"/>
  <c r="D98" i="27"/>
  <c r="H98" i="27" s="1"/>
  <c r="D102" i="27"/>
  <c r="D97" i="27"/>
  <c r="H97" i="27" s="1"/>
  <c r="D103" i="27"/>
  <c r="H103" i="27" s="1"/>
  <c r="D104" i="27"/>
  <c r="H104" i="27" s="1"/>
  <c r="D99" i="27"/>
  <c r="D106" i="27"/>
  <c r="T15" i="40"/>
  <c r="O15" i="40"/>
  <c r="Y15" i="40"/>
  <c r="J15" i="40"/>
  <c r="Z13" i="40"/>
  <c r="U13" i="40"/>
  <c r="U16" i="40"/>
  <c r="Z16" i="40"/>
  <c r="Z10" i="40"/>
  <c r="U10" i="40"/>
  <c r="Z11" i="40"/>
  <c r="U11" i="40"/>
  <c r="U9" i="40"/>
  <c r="Z9" i="40"/>
  <c r="U8" i="40"/>
  <c r="Z8" i="40"/>
  <c r="F21" i="32"/>
  <c r="D13" i="40" s="1"/>
  <c r="J13" i="40" s="1"/>
  <c r="G11" i="30"/>
  <c r="I11" i="30"/>
  <c r="I25" i="30" s="1"/>
  <c r="E12" i="40" s="1"/>
  <c r="F66" i="27"/>
  <c r="H66" i="27"/>
  <c r="L21" i="32"/>
  <c r="G13" i="40" s="1"/>
  <c r="P13" i="40"/>
  <c r="K13" i="40"/>
  <c r="P16" i="40"/>
  <c r="K16" i="40"/>
  <c r="P10" i="40"/>
  <c r="K10" i="40"/>
  <c r="K11" i="40"/>
  <c r="P11" i="40"/>
  <c r="P9" i="40"/>
  <c r="K9" i="40"/>
  <c r="K8" i="40"/>
  <c r="P8" i="40"/>
  <c r="F22" i="31"/>
  <c r="D16" i="40" s="1"/>
  <c r="J21" i="32"/>
  <c r="F13" i="40" s="1"/>
  <c r="F63" i="29"/>
  <c r="D9" i="40" s="1"/>
  <c r="F72" i="27"/>
  <c r="L72" i="27"/>
  <c r="J72" i="27"/>
  <c r="F31" i="27"/>
  <c r="J31" i="27"/>
  <c r="L31" i="27"/>
  <c r="F21" i="27"/>
  <c r="J21" i="27"/>
  <c r="L21" i="27"/>
  <c r="F20" i="27"/>
  <c r="J20" i="27"/>
  <c r="L20" i="27"/>
  <c r="F49" i="27"/>
  <c r="L49" i="27"/>
  <c r="J49" i="27"/>
  <c r="F18" i="27"/>
  <c r="J18" i="27"/>
  <c r="L18" i="27"/>
  <c r="F19" i="27"/>
  <c r="J19" i="27"/>
  <c r="L19" i="27"/>
  <c r="F68" i="27"/>
  <c r="J68" i="27"/>
  <c r="L68" i="27"/>
  <c r="F69" i="27"/>
  <c r="J69" i="27"/>
  <c r="L69" i="27"/>
  <c r="F16" i="27"/>
  <c r="J16" i="27"/>
  <c r="L16" i="27"/>
  <c r="F59" i="27"/>
  <c r="L59" i="27"/>
  <c r="J59" i="27"/>
  <c r="F42" i="27"/>
  <c r="J42" i="27"/>
  <c r="L42" i="27"/>
  <c r="F85" i="27"/>
  <c r="L85" i="27"/>
  <c r="J85" i="27"/>
  <c r="F28" i="27"/>
  <c r="L28" i="27"/>
  <c r="J28" i="27"/>
  <c r="F62" i="27"/>
  <c r="L62" i="27"/>
  <c r="J62" i="27"/>
  <c r="F30" i="27"/>
  <c r="J30" i="27"/>
  <c r="L30" i="27"/>
  <c r="F60" i="27"/>
  <c r="L60" i="27"/>
  <c r="J60" i="27"/>
  <c r="F26" i="27"/>
  <c r="L26" i="27"/>
  <c r="J26" i="27"/>
  <c r="L22" i="31"/>
  <c r="G16" i="40" s="1"/>
  <c r="F17" i="27"/>
  <c r="J17" i="27"/>
  <c r="L17" i="27"/>
  <c r="F47" i="27"/>
  <c r="L47" i="27"/>
  <c r="J47" i="27"/>
  <c r="F83" i="27"/>
  <c r="L83" i="27"/>
  <c r="J83" i="27"/>
  <c r="F82" i="27"/>
  <c r="J82" i="27"/>
  <c r="L82" i="27"/>
  <c r="F22" i="27"/>
  <c r="J22" i="27"/>
  <c r="L22" i="27"/>
  <c r="J63" i="29"/>
  <c r="F9" i="40" s="1"/>
  <c r="F61" i="27"/>
  <c r="L61" i="27"/>
  <c r="J61" i="27"/>
  <c r="F24" i="27"/>
  <c r="L24" i="27"/>
  <c r="J24" i="27"/>
  <c r="F35" i="27"/>
  <c r="L35" i="27"/>
  <c r="J35" i="27"/>
  <c r="F70" i="27"/>
  <c r="J70" i="27"/>
  <c r="L70" i="27"/>
  <c r="F67" i="27"/>
  <c r="J67" i="27"/>
  <c r="L67" i="27"/>
  <c r="F64" i="27"/>
  <c r="L64" i="27"/>
  <c r="J64" i="27"/>
  <c r="F84" i="27"/>
  <c r="L84" i="27"/>
  <c r="J84" i="27"/>
  <c r="F48" i="27"/>
  <c r="L48" i="27"/>
  <c r="J48" i="27"/>
  <c r="F71" i="27"/>
  <c r="L71" i="27"/>
  <c r="J71" i="27"/>
  <c r="J66" i="27"/>
  <c r="L66" i="27"/>
  <c r="L102" i="28"/>
  <c r="G11" i="40" s="1"/>
  <c r="J22" i="31"/>
  <c r="F16" i="40" s="1"/>
  <c r="F36" i="27"/>
  <c r="L36" i="27"/>
  <c r="J36" i="27"/>
  <c r="F37" i="27"/>
  <c r="L37" i="27"/>
  <c r="J37" i="27"/>
  <c r="F73" i="27"/>
  <c r="L73" i="27"/>
  <c r="J73" i="27"/>
  <c r="F23" i="27"/>
  <c r="L23" i="27"/>
  <c r="J23" i="27"/>
  <c r="J91" i="27"/>
  <c r="L91" i="27"/>
  <c r="J102" i="28"/>
  <c r="F11" i="40" s="1"/>
  <c r="F43" i="27"/>
  <c r="J43" i="27"/>
  <c r="L43" i="27"/>
  <c r="L63" i="29"/>
  <c r="G9" i="40" s="1"/>
  <c r="F40" i="27"/>
  <c r="L40" i="27"/>
  <c r="J40" i="27"/>
  <c r="F27" i="27"/>
  <c r="L27" i="27"/>
  <c r="J27" i="27"/>
  <c r="F25" i="27"/>
  <c r="L25" i="27"/>
  <c r="J25" i="27"/>
  <c r="G24" i="33"/>
  <c r="D10" i="40" s="1"/>
  <c r="F102" i="28"/>
  <c r="D11" i="40" s="1"/>
  <c r="M11" i="30"/>
  <c r="M25" i="30" s="1"/>
  <c r="G12" i="40" s="1"/>
  <c r="K11" i="30"/>
  <c r="K25" i="30" s="1"/>
  <c r="F12" i="40" s="1"/>
  <c r="K24" i="33"/>
  <c r="F10" i="40" s="1"/>
  <c r="M24" i="33"/>
  <c r="G10" i="40" s="1"/>
  <c r="L94" i="23"/>
  <c r="G8" i="40" s="1"/>
  <c r="F94" i="23"/>
  <c r="D8" i="40" s="1"/>
  <c r="J94" i="23"/>
  <c r="F8" i="40" s="1"/>
  <c r="H105" i="27"/>
  <c r="H106" i="27"/>
  <c r="H99" i="27"/>
  <c r="H95" i="27"/>
  <c r="H96" i="27"/>
  <c r="G25" i="30"/>
  <c r="D12" i="40" s="1"/>
  <c r="H102" i="27" l="1"/>
  <c r="F102" i="27"/>
  <c r="J102" i="27"/>
  <c r="L102" i="27"/>
  <c r="V12" i="40"/>
  <c r="AA12" i="40"/>
  <c r="AA10" i="40"/>
  <c r="V10" i="40"/>
  <c r="AB9" i="40"/>
  <c r="W9" i="40"/>
  <c r="Y11" i="40"/>
  <c r="T11" i="40"/>
  <c r="O11" i="40"/>
  <c r="O9" i="40"/>
  <c r="Y9" i="40"/>
  <c r="T9" i="40"/>
  <c r="AA9" i="40"/>
  <c r="V9" i="40"/>
  <c r="L13" i="40"/>
  <c r="AA13" i="40"/>
  <c r="V13" i="40"/>
  <c r="V8" i="40"/>
  <c r="AA8" i="40"/>
  <c r="W12" i="40"/>
  <c r="AB12" i="40"/>
  <c r="O16" i="40"/>
  <c r="Y16" i="40"/>
  <c r="T16" i="40"/>
  <c r="J16" i="40"/>
  <c r="AB16" i="40"/>
  <c r="W16" i="40"/>
  <c r="Y10" i="40"/>
  <c r="T10" i="40"/>
  <c r="O10" i="40"/>
  <c r="AA11" i="40"/>
  <c r="V11" i="40"/>
  <c r="AB13" i="40"/>
  <c r="W13" i="40"/>
  <c r="AA16" i="40"/>
  <c r="V16" i="40"/>
  <c r="Y12" i="40"/>
  <c r="T12" i="40"/>
  <c r="O12" i="40"/>
  <c r="O8" i="40"/>
  <c r="Y8" i="40"/>
  <c r="T8" i="40"/>
  <c r="Z12" i="40"/>
  <c r="U12" i="40"/>
  <c r="W8" i="40"/>
  <c r="AB8" i="40"/>
  <c r="W11" i="40"/>
  <c r="AB11" i="40"/>
  <c r="AB10" i="40"/>
  <c r="W10" i="40"/>
  <c r="Y13" i="40"/>
  <c r="O13" i="40"/>
  <c r="T13" i="40"/>
  <c r="M13" i="40"/>
  <c r="R13" i="40"/>
  <c r="Q13" i="40"/>
  <c r="J9" i="40"/>
  <c r="P12" i="40"/>
  <c r="K12" i="40"/>
  <c r="Q10" i="40"/>
  <c r="L10" i="40"/>
  <c r="R16" i="40"/>
  <c r="M16" i="40"/>
  <c r="L12" i="40"/>
  <c r="Q12" i="40"/>
  <c r="R12" i="40"/>
  <c r="M12" i="40"/>
  <c r="M9" i="40"/>
  <c r="R9" i="40"/>
  <c r="R10" i="40"/>
  <c r="M10" i="40"/>
  <c r="Q11" i="40"/>
  <c r="L11" i="40"/>
  <c r="J10" i="40"/>
  <c r="J11" i="40"/>
  <c r="L8" i="40"/>
  <c r="Q8" i="40"/>
  <c r="Q9" i="40"/>
  <c r="L9" i="40"/>
  <c r="Q16" i="40"/>
  <c r="L16" i="40"/>
  <c r="F98" i="27"/>
  <c r="L98" i="27"/>
  <c r="J98" i="27"/>
  <c r="R8" i="40"/>
  <c r="M8" i="40"/>
  <c r="R11" i="40"/>
  <c r="M11" i="40"/>
  <c r="F95" i="27"/>
  <c r="L95" i="27"/>
  <c r="J95" i="27"/>
  <c r="F106" i="27"/>
  <c r="J106" i="27"/>
  <c r="L106" i="27"/>
  <c r="F105" i="27"/>
  <c r="L105" i="27"/>
  <c r="J105" i="27"/>
  <c r="L99" i="27"/>
  <c r="J99" i="27"/>
  <c r="F107" i="27"/>
  <c r="L107" i="27"/>
  <c r="J107" i="27"/>
  <c r="F104" i="27"/>
  <c r="L104" i="27"/>
  <c r="J104" i="27"/>
  <c r="F97" i="27"/>
  <c r="L97" i="27"/>
  <c r="J97" i="27"/>
  <c r="F103" i="27"/>
  <c r="J103" i="27"/>
  <c r="L103" i="27"/>
  <c r="F108" i="27"/>
  <c r="L108" i="27"/>
  <c r="J108" i="27"/>
  <c r="F96" i="27"/>
  <c r="L96" i="27"/>
  <c r="J96" i="27"/>
  <c r="J8" i="40"/>
  <c r="H100" i="27"/>
  <c r="H101" i="27"/>
  <c r="F99" i="27"/>
  <c r="J12" i="40"/>
  <c r="H111" i="27" l="1"/>
  <c r="F101" i="27"/>
  <c r="J101" i="27"/>
  <c r="L101" i="27"/>
  <c r="F100" i="27"/>
  <c r="J100" i="27"/>
  <c r="L100" i="27"/>
  <c r="F111" i="27" l="1"/>
  <c r="D7" i="40" s="1"/>
  <c r="O7" i="40" s="1"/>
  <c r="O18" i="40" s="1"/>
  <c r="O19" i="40" s="1"/>
  <c r="L111" i="27"/>
  <c r="G7" i="40" s="1"/>
  <c r="AB7" i="40" s="1"/>
  <c r="AB18" i="40" s="1"/>
  <c r="E7" i="40"/>
  <c r="U7" i="40" s="1"/>
  <c r="U18" i="40" s="1"/>
  <c r="J111" i="27"/>
  <c r="M7" i="40" l="1"/>
  <c r="M18" i="40" s="1"/>
  <c r="M19" i="40" s="1"/>
  <c r="W7" i="40"/>
  <c r="W18" i="40" s="1"/>
  <c r="W19" i="40" s="1"/>
  <c r="G18" i="40"/>
  <c r="G19" i="40" s="1"/>
  <c r="R7" i="40"/>
  <c r="R18" i="40" s="1"/>
  <c r="K7" i="40"/>
  <c r="K18" i="40" s="1"/>
  <c r="AG4" i="37" s="1"/>
  <c r="P7" i="40"/>
  <c r="P18" i="40" s="1"/>
  <c r="P19" i="40" s="1"/>
  <c r="Z7" i="40"/>
  <c r="Z18" i="40" s="1"/>
  <c r="AM4" i="37" s="1"/>
  <c r="E18" i="40"/>
  <c r="AE4" i="37" s="1"/>
  <c r="AK4" i="37"/>
  <c r="U19" i="40"/>
  <c r="F7" i="40"/>
  <c r="Q7" i="40" s="1"/>
  <c r="Q18" i="40" s="1"/>
  <c r="R19" i="40"/>
  <c r="AM6" i="37"/>
  <c r="AB19" i="40"/>
  <c r="J7" i="40"/>
  <c r="J18" i="40" s="1"/>
  <c r="Y7" i="40"/>
  <c r="Y18" i="40" s="1"/>
  <c r="T7" i="40"/>
  <c r="T18" i="40" s="1"/>
  <c r="D18" i="40"/>
  <c r="AI3" i="37"/>
  <c r="E19" i="40" l="1"/>
  <c r="Z19" i="40"/>
  <c r="F18" i="40"/>
  <c r="AE5" i="37" s="1"/>
  <c r="L12" i="37" s="1"/>
  <c r="AI4" i="37"/>
  <c r="K19" i="40"/>
  <c r="L7" i="40"/>
  <c r="L18" i="40" s="1"/>
  <c r="AG5" i="37" s="1"/>
  <c r="AA7" i="40"/>
  <c r="AA18" i="40" s="1"/>
  <c r="V7" i="40"/>
  <c r="V18" i="40" s="1"/>
  <c r="V19" i="40" s="1"/>
  <c r="AG3" i="37"/>
  <c r="J19" i="40"/>
  <c r="AM3" i="37"/>
  <c r="Y19" i="40"/>
  <c r="AI5" i="37"/>
  <c r="Q19" i="40"/>
  <c r="AE3" i="37"/>
  <c r="D19" i="40"/>
  <c r="AK3" i="37"/>
  <c r="T19" i="40"/>
  <c r="H10" i="40"/>
  <c r="H14" i="40"/>
  <c r="H12" i="40"/>
  <c r="H13" i="40"/>
  <c r="H15" i="40"/>
  <c r="H11" i="40"/>
  <c r="H9" i="40"/>
  <c r="H16" i="40"/>
  <c r="H8" i="40"/>
  <c r="H7" i="40"/>
  <c r="F19" i="40" l="1"/>
  <c r="L19" i="40"/>
  <c r="AK5" i="37"/>
  <c r="L16" i="37" s="1"/>
  <c r="AM5" i="37"/>
  <c r="AA19" i="4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PABLO FERNANDEZ CACHAFEIRO</author>
  </authors>
  <commentList>
    <comment ref="E1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PABLO FERNANDEZ CACHAFEIRO:</t>
        </r>
        <r>
          <rPr>
            <sz val="9"/>
            <color indexed="81"/>
            <rFont val="Tahoma"/>
            <family val="2"/>
          </rPr>
          <t xml:space="preserve">
0,2 * rooms</t>
        </r>
      </text>
    </comment>
    <comment ref="E2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PABLO FERNANDEZ CACHAFEIRO:</t>
        </r>
        <r>
          <rPr>
            <sz val="9"/>
            <color indexed="81"/>
            <rFont val="Tahoma"/>
            <family val="2"/>
          </rPr>
          <t xml:space="preserve">
1 each 3 guests</t>
        </r>
      </text>
    </comment>
    <comment ref="E21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PABLO FERNANDEZ CACHAFEIRO:</t>
        </r>
        <r>
          <rPr>
            <sz val="9"/>
            <color indexed="81"/>
            <rFont val="Tahoma"/>
            <family val="2"/>
          </rPr>
          <t xml:space="preserve">
60% maximum guests</t>
        </r>
      </text>
    </comment>
    <comment ref="E25" authorId="0" shapeId="0" xr:uid="{DF317125-76EF-489A-832D-3E94987EDF7E}">
      <text>
        <r>
          <rPr>
            <b/>
            <sz val="9"/>
            <color indexed="81"/>
            <rFont val="Tahoma"/>
            <family val="2"/>
          </rPr>
          <t>PABLO FERNANDEZ CACHAFEIRO:</t>
        </r>
        <r>
          <rPr>
            <sz val="9"/>
            <color indexed="81"/>
            <rFont val="Tahoma"/>
            <family val="2"/>
          </rPr>
          <t xml:space="preserve">
1 each 3 guests</t>
        </r>
      </text>
    </comment>
    <comment ref="E26" authorId="0" shapeId="0" xr:uid="{C4AA8DD0-D737-4005-8D29-514355CB4AF9}">
      <text>
        <r>
          <rPr>
            <b/>
            <sz val="9"/>
            <color indexed="81"/>
            <rFont val="Tahoma"/>
            <family val="2"/>
          </rPr>
          <t>PABLO FERNANDEZ CACHAFEIRO:</t>
        </r>
        <r>
          <rPr>
            <sz val="9"/>
            <color indexed="81"/>
            <rFont val="Tahoma"/>
            <family val="2"/>
          </rPr>
          <t xml:space="preserve">
60% maximum guests</t>
        </r>
      </text>
    </comment>
    <comment ref="C32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PABLO FERNANDEZ CACHAFEIRO:</t>
        </r>
        <r>
          <rPr>
            <sz val="9"/>
            <color indexed="81"/>
            <rFont val="Tahoma"/>
            <family val="2"/>
          </rPr>
          <t xml:space="preserve">
IF BREAKFAST AND RESTAURANT ARE THE SAME AREA, FILL IN DATA IN BOTH SPACES (DO NOT LEAVE IN BLANK), AS OSE FOR EACH SERVICE IS DIFFERENT </t>
        </r>
      </text>
    </comment>
    <comment ref="F38" authorId="0" shapeId="0" xr:uid="{9934DDDD-60E7-445B-9D98-AC8D9657B08B}">
      <text>
        <r>
          <rPr>
            <b/>
            <sz val="9"/>
            <color indexed="81"/>
            <rFont val="Tahoma"/>
            <family val="2"/>
          </rPr>
          <t>PABLO FERNANDEZ CACHAFEIRO:</t>
        </r>
        <r>
          <rPr>
            <sz val="9"/>
            <color indexed="81"/>
            <rFont val="Tahoma"/>
            <family val="2"/>
          </rPr>
          <t xml:space="preserve">
1 each 3
</t>
        </r>
      </text>
    </comment>
    <comment ref="F39" authorId="0" shapeId="0" xr:uid="{A02D518D-843E-4884-A036-4811BED15EFE}">
      <text>
        <r>
          <rPr>
            <b/>
            <sz val="9"/>
            <color indexed="81"/>
            <rFont val="Tahoma"/>
            <family val="2"/>
          </rPr>
          <t>PABLO FERNANDEZ CACHAFEIRO:</t>
        </r>
        <r>
          <rPr>
            <sz val="9"/>
            <color indexed="81"/>
            <rFont val="Tahoma"/>
            <family val="2"/>
          </rPr>
          <t xml:space="preserve">
half of breakfast sitting</t>
        </r>
      </text>
    </comment>
    <comment ref="F41" authorId="0" shapeId="0" xr:uid="{2DD2F888-2146-4314-9C12-22109CA6C663}">
      <text>
        <r>
          <rPr>
            <b/>
            <sz val="9"/>
            <color indexed="81"/>
            <rFont val="Tahoma"/>
            <family val="2"/>
          </rPr>
          <t>PABLO FERNANDEZ CACHAFEIRO:</t>
        </r>
        <r>
          <rPr>
            <sz val="9"/>
            <color indexed="81"/>
            <rFont val="Tahoma"/>
            <family val="2"/>
          </rPr>
          <t xml:space="preserve">
1 each 3
</t>
        </r>
      </text>
    </comment>
    <comment ref="F42" authorId="0" shapeId="0" xr:uid="{D8DFA000-7FB3-40FA-9021-EA11E31F686E}">
      <text>
        <r>
          <rPr>
            <b/>
            <sz val="9"/>
            <color indexed="81"/>
            <rFont val="Tahoma"/>
            <family val="2"/>
          </rPr>
          <t>PABLO FERNANDEZ CACHAFEIRO:</t>
        </r>
        <r>
          <rPr>
            <sz val="9"/>
            <color indexed="81"/>
            <rFont val="Tahoma"/>
            <family val="2"/>
          </rPr>
          <t xml:space="preserve">
half of breakfast sitting</t>
        </r>
      </text>
    </comment>
    <comment ref="F44" authorId="0" shapeId="0" xr:uid="{A1A27DFC-B592-4C10-9629-58FCD0B1B1B8}">
      <text>
        <r>
          <rPr>
            <b/>
            <sz val="9"/>
            <color indexed="81"/>
            <rFont val="Tahoma"/>
            <family val="2"/>
          </rPr>
          <t>PABLO FERNANDEZ CACHAFEIRO:</t>
        </r>
        <r>
          <rPr>
            <sz val="9"/>
            <color indexed="81"/>
            <rFont val="Tahoma"/>
            <family val="2"/>
          </rPr>
          <t xml:space="preserve">
1 each 3
</t>
        </r>
      </text>
    </comment>
    <comment ref="F45" authorId="0" shapeId="0" xr:uid="{03DF8497-3CA5-4876-AA1F-58E57ADF624F}">
      <text>
        <r>
          <rPr>
            <b/>
            <sz val="9"/>
            <color indexed="81"/>
            <rFont val="Tahoma"/>
            <family val="2"/>
          </rPr>
          <t>PABLO FERNANDEZ CACHAFEIRO:</t>
        </r>
        <r>
          <rPr>
            <sz val="9"/>
            <color indexed="81"/>
            <rFont val="Tahoma"/>
            <family val="2"/>
          </rPr>
          <t xml:space="preserve">
half of breakfast sitting</t>
        </r>
      </text>
    </comment>
    <comment ref="F47" authorId="0" shapeId="0" xr:uid="{189B8723-440B-4898-BC6B-BA0BDEEA6849}">
      <text>
        <r>
          <rPr>
            <b/>
            <sz val="9"/>
            <color indexed="81"/>
            <rFont val="Tahoma"/>
            <family val="2"/>
          </rPr>
          <t>PABLO FERNANDEZ CACHAFEIRO:</t>
        </r>
        <r>
          <rPr>
            <sz val="9"/>
            <color indexed="81"/>
            <rFont val="Tahoma"/>
            <family val="2"/>
          </rPr>
          <t xml:space="preserve">
1 each 3
</t>
        </r>
      </text>
    </comment>
    <comment ref="F48" authorId="0" shapeId="0" xr:uid="{434AFA3E-A3F8-4C26-8E59-2F84E951DCB5}">
      <text>
        <r>
          <rPr>
            <b/>
            <sz val="9"/>
            <color indexed="81"/>
            <rFont val="Tahoma"/>
            <family val="2"/>
          </rPr>
          <t>PABLO FERNANDEZ CACHAFEIRO:</t>
        </r>
        <r>
          <rPr>
            <sz val="9"/>
            <color indexed="81"/>
            <rFont val="Tahoma"/>
            <family val="2"/>
          </rPr>
          <t xml:space="preserve">
half of breakfast sitting</t>
        </r>
      </text>
    </comment>
    <comment ref="F50" authorId="0" shapeId="0" xr:uid="{24A95454-404C-425F-BD13-327D85C3FED1}">
      <text>
        <r>
          <rPr>
            <b/>
            <sz val="9"/>
            <color indexed="81"/>
            <rFont val="Tahoma"/>
            <family val="2"/>
          </rPr>
          <t>PABLO FERNANDEZ CACHAFEIRO:</t>
        </r>
        <r>
          <rPr>
            <sz val="9"/>
            <color indexed="81"/>
            <rFont val="Tahoma"/>
            <family val="2"/>
          </rPr>
          <t xml:space="preserve">
1 each 3
</t>
        </r>
      </text>
    </comment>
    <comment ref="F51" authorId="0" shapeId="0" xr:uid="{53188740-507C-47C9-A578-80C1EC3ED924}">
      <text>
        <r>
          <rPr>
            <b/>
            <sz val="9"/>
            <color indexed="81"/>
            <rFont val="Tahoma"/>
            <family val="2"/>
          </rPr>
          <t>PABLO FERNANDEZ CACHAFEIRO:</t>
        </r>
        <r>
          <rPr>
            <sz val="9"/>
            <color indexed="81"/>
            <rFont val="Tahoma"/>
            <family val="2"/>
          </rPr>
          <t xml:space="preserve">
half of breakfast sitting</t>
        </r>
      </text>
    </comment>
    <comment ref="F59" authorId="0" shapeId="0" xr:uid="{F7A2AB8F-D762-4196-9D82-AC0B4C65FAB6}">
      <text>
        <r>
          <rPr>
            <b/>
            <sz val="9"/>
            <color indexed="81"/>
            <rFont val="Tahoma"/>
            <family val="2"/>
          </rPr>
          <t>PABLO FERNANDEZ CACHAFEIRO:</t>
        </r>
        <r>
          <rPr>
            <sz val="9"/>
            <color indexed="81"/>
            <rFont val="Tahoma"/>
            <family val="2"/>
          </rPr>
          <t xml:space="preserve">
1 each 3
</t>
        </r>
      </text>
    </comment>
    <comment ref="F60" authorId="0" shapeId="0" xr:uid="{CBFE7467-8F73-40EB-A030-A18DF044938C}">
      <text>
        <r>
          <rPr>
            <b/>
            <sz val="9"/>
            <color indexed="81"/>
            <rFont val="Tahoma"/>
            <family val="2"/>
          </rPr>
          <t>PABLO FERNANDEZ CACHAFEIRO:</t>
        </r>
        <r>
          <rPr>
            <sz val="9"/>
            <color indexed="81"/>
            <rFont val="Tahoma"/>
            <family val="2"/>
          </rPr>
          <t xml:space="preserve">
half of breakfast sitting</t>
        </r>
      </text>
    </comment>
    <comment ref="F62" authorId="0" shapeId="0" xr:uid="{7B13851A-0ACF-4456-B5FC-B2E053633AA9}">
      <text>
        <r>
          <rPr>
            <b/>
            <sz val="9"/>
            <color indexed="81"/>
            <rFont val="Tahoma"/>
            <family val="2"/>
          </rPr>
          <t>PABLO FERNANDEZ CACHAFEIRO:</t>
        </r>
        <r>
          <rPr>
            <sz val="9"/>
            <color indexed="81"/>
            <rFont val="Tahoma"/>
            <family val="2"/>
          </rPr>
          <t xml:space="preserve">
1 each 3
</t>
        </r>
      </text>
    </comment>
    <comment ref="F63" authorId="0" shapeId="0" xr:uid="{8BB1F610-9EE2-45C0-8903-E2D9A1F0C77D}">
      <text>
        <r>
          <rPr>
            <b/>
            <sz val="9"/>
            <color indexed="81"/>
            <rFont val="Tahoma"/>
            <family val="2"/>
          </rPr>
          <t>PABLO FERNANDEZ CACHAFEIRO:</t>
        </r>
        <r>
          <rPr>
            <sz val="9"/>
            <color indexed="81"/>
            <rFont val="Tahoma"/>
            <family val="2"/>
          </rPr>
          <t xml:space="preserve">
half of breakfast sitting</t>
        </r>
      </text>
    </comment>
    <comment ref="F65" authorId="0" shapeId="0" xr:uid="{9400FC6D-4470-4C62-83A9-A893B54F765A}">
      <text>
        <r>
          <rPr>
            <b/>
            <sz val="9"/>
            <color indexed="81"/>
            <rFont val="Tahoma"/>
            <family val="2"/>
          </rPr>
          <t>PABLO FERNANDEZ CACHAFEIRO:</t>
        </r>
        <r>
          <rPr>
            <sz val="9"/>
            <color indexed="81"/>
            <rFont val="Tahoma"/>
            <family val="2"/>
          </rPr>
          <t xml:space="preserve">
1 each 3
</t>
        </r>
      </text>
    </comment>
    <comment ref="F66" authorId="0" shapeId="0" xr:uid="{736626F3-3BE7-4E0D-8580-31E9850E76BA}">
      <text>
        <r>
          <rPr>
            <b/>
            <sz val="9"/>
            <color indexed="81"/>
            <rFont val="Tahoma"/>
            <family val="2"/>
          </rPr>
          <t>PABLO FERNANDEZ CACHAFEIRO:</t>
        </r>
        <r>
          <rPr>
            <sz val="9"/>
            <color indexed="81"/>
            <rFont val="Tahoma"/>
            <family val="2"/>
          </rPr>
          <t xml:space="preserve">
half of breakfast sitting</t>
        </r>
      </text>
    </comment>
    <comment ref="E69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PABLO FERNANDEZ CACHAFEIRO:</t>
        </r>
        <r>
          <rPr>
            <sz val="9"/>
            <color indexed="81"/>
            <rFont val="Tahoma"/>
            <family val="2"/>
          </rPr>
          <t xml:space="preserve">
70% occ average
70% c.ins o/occ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tc={E33562DE-9A41-430A-81D2-A26C8FF5BD4A}</author>
  </authors>
  <commentList>
    <comment ref="I13" authorId="0" shapeId="0" xr:uid="{E33562DE-9A41-430A-81D2-A26C8FF5BD4A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Reales
</t>
      </text>
    </comment>
  </commentList>
</comments>
</file>

<file path=xl/sharedStrings.xml><?xml version="1.0" encoding="utf-8"?>
<sst xmlns="http://schemas.openxmlformats.org/spreadsheetml/2006/main" count="5760" uniqueCount="2009">
  <si>
    <t>SOE CATEGORIES</t>
  </si>
  <si>
    <t>NH COLLECTION MARSEILLE SOE BUDGET OPENING</t>
  </si>
  <si>
    <t>Silverware</t>
  </si>
  <si>
    <t>Chinaware</t>
  </si>
  <si>
    <t>Glassware</t>
  </si>
  <si>
    <t>Bar Equipment</t>
  </si>
  <si>
    <t>Room Service</t>
  </si>
  <si>
    <t xml:space="preserve">Guestroom </t>
  </si>
  <si>
    <t>Trolleys</t>
  </si>
  <si>
    <t>Cleaning Equipment</t>
  </si>
  <si>
    <t>OUTSOURCED?</t>
  </si>
  <si>
    <t>Linen Purchase</t>
  </si>
  <si>
    <t xml:space="preserve">Uniforms - </t>
  </si>
  <si>
    <t>ALLOWANCE</t>
  </si>
  <si>
    <t>ESTIMATED</t>
  </si>
  <si>
    <t xml:space="preserve">Office Furniture- </t>
  </si>
  <si>
    <t>Kitchen Equipment/Utensils - TBC</t>
  </si>
  <si>
    <t>Engineering Tools - TBC</t>
  </si>
  <si>
    <t>Consumables - Guestroom Amenities - 3 Months</t>
  </si>
  <si>
    <t>Consumables - Public Area Amenities - 3 Months</t>
  </si>
  <si>
    <t>License IV</t>
  </si>
  <si>
    <t>Total</t>
  </si>
  <si>
    <t>Budget Summary</t>
  </si>
  <si>
    <t>SOE Total</t>
  </si>
  <si>
    <t>Overall Estimated Total</t>
  </si>
  <si>
    <t>NOTES</t>
  </si>
  <si>
    <t>If you don't have real data to Fill in F&amp;B Sitting, use sheet "F&amp;B Capacities" to get a reference. 
Coffee Machines Purchase is not included in the calculation (as different business model per BU). If OSE calculation is used for a new opening, and coffee machines will be bought, please check specific need</t>
  </si>
  <si>
    <t>BU</t>
  </si>
  <si>
    <t>BUAM</t>
  </si>
  <si>
    <t>NHC</t>
  </si>
  <si>
    <t>nhow/Avani</t>
  </si>
  <si>
    <t>TIVOLI</t>
  </si>
  <si>
    <t>ANANTARA</t>
  </si>
  <si>
    <t>FB per room</t>
  </si>
  <si>
    <t>ASSUMPTIONS</t>
  </si>
  <si>
    <t>OSE (rooms &amp; common areas)</t>
  </si>
  <si>
    <t>NUMBER OF ROOMS</t>
  </si>
  <si>
    <t>Contingencies</t>
  </si>
  <si>
    <t>GUESTS PER ROOM</t>
  </si>
  <si>
    <t>TOTAL OSE PER ROOM</t>
  </si>
  <si>
    <t>NUMBER OF EMPLOYEES</t>
  </si>
  <si>
    <t>BREAKFAST</t>
  </si>
  <si>
    <t>N OF TABLES</t>
  </si>
  <si>
    <t>SEATING</t>
  </si>
  <si>
    <t>Italy</t>
  </si>
  <si>
    <t>MEETINGS AND EVENTS</t>
  </si>
  <si>
    <t>BUNE</t>
  </si>
  <si>
    <t>N OF MEET.ROOMS</t>
  </si>
  <si>
    <t>MAXIMUM CAPACITY</t>
  </si>
  <si>
    <t>RESTAURANT</t>
  </si>
  <si>
    <t>RESTAURANT 1</t>
  </si>
  <si>
    <t>RESTAURANT 2</t>
  </si>
  <si>
    <t>RESTAURANT 3</t>
  </si>
  <si>
    <t>RESTAURANT 4</t>
  </si>
  <si>
    <t>RESTAURANT 5</t>
  </si>
  <si>
    <t>BAR</t>
  </si>
  <si>
    <t>BAR 1</t>
  </si>
  <si>
    <t>BAR 2</t>
  </si>
  <si>
    <t>BAR 3</t>
  </si>
  <si>
    <t>WELCOME CORNER</t>
  </si>
  <si>
    <t>AVERAGE DAILY C/INS</t>
  </si>
  <si>
    <t>KITCHEN &amp; TROLLEYS EQUIPMENT RATIOS</t>
  </si>
  <si>
    <t>Considered for a sales mix till 20% (FB only, no room rental, over total sales)</t>
  </si>
  <si>
    <t>if mix 20-25%, multiply x 1,20</t>
  </si>
  <si>
    <t>if mix 25-35%, multiply x 1,50</t>
  </si>
  <si>
    <t>if mix more than 35% FB, analyze detailed needs</t>
  </si>
  <si>
    <t>ITEM</t>
  </si>
  <si>
    <t>Column1</t>
  </si>
  <si>
    <t>SAP CODE</t>
  </si>
  <si>
    <t>DEPARTMENT</t>
  </si>
  <si>
    <t>CATEGORY</t>
  </si>
  <si>
    <t>Units</t>
  </si>
  <si>
    <t>Unit Price NH</t>
  </si>
  <si>
    <t>Unit Price Collection</t>
  </si>
  <si>
    <t>total</t>
  </si>
  <si>
    <t>Comments</t>
  </si>
  <si>
    <t>Chaleco de color de alta visibilidad y bandas reflectantes</t>
  </si>
  <si>
    <t>Reflective high visibility color vest</t>
  </si>
  <si>
    <t>EPI-MANTENIMIENTO</t>
  </si>
  <si>
    <t>OSE</t>
  </si>
  <si>
    <t>Buzo (mono de protección desechable)</t>
  </si>
  <si>
    <t>Disposable protective overall</t>
  </si>
  <si>
    <t>Abrigo de protección contra el frio</t>
  </si>
  <si>
    <t>Coat of protection against cold</t>
  </si>
  <si>
    <t>Casco de protección con barboquejo para trabajos en altura</t>
  </si>
  <si>
    <t>Safety helmet with chin strap to works at height</t>
  </si>
  <si>
    <t>Cabo en “Y” con absorbedor de energía</t>
  </si>
  <si>
    <t>"Y" Rope energy absorber</t>
  </si>
  <si>
    <t>Arnés anti caída</t>
  </si>
  <si>
    <t>Fall prevention harnes</t>
  </si>
  <si>
    <t>Gorra de protección frente a golpes</t>
  </si>
  <si>
    <t>Shock protection cap</t>
  </si>
  <si>
    <t>Protección auditiva acorde (orejeras)</t>
  </si>
  <si>
    <t>Hearing protection (earmuffs)</t>
  </si>
  <si>
    <t>Protección auditiva acorde (tapones)</t>
  </si>
  <si>
    <t>Hearing protection (earplug)</t>
  </si>
  <si>
    <t>Protección respiratoria frente a vapores (mascara)</t>
  </si>
  <si>
    <t>Respiratory protection against vapors (mask)</t>
  </si>
  <si>
    <t>Protección respiratoria (mascarilla) frente a partículas FFP2</t>
  </si>
  <si>
    <t>Respiratory protection against FFP2 particles (mask)</t>
  </si>
  <si>
    <t>Mandil de protección para soldadura</t>
  </si>
  <si>
    <t>Welding apron</t>
  </si>
  <si>
    <t>Guantes de protección para soldadura</t>
  </si>
  <si>
    <t>Welding gloves</t>
  </si>
  <si>
    <t>Pantalla de protección frente a proyecciones</t>
  </si>
  <si>
    <t>Protection screen against projections</t>
  </si>
  <si>
    <t>Gafas de protección frente a proyecciones de líquidos y partículas (montura integral)</t>
  </si>
  <si>
    <t>Protection glasses for liquids and particles (integrated frame)</t>
  </si>
  <si>
    <t>Pantalla de protección frente arco eléctrico</t>
  </si>
  <si>
    <t xml:space="preserve">Protection screen against electric arc hazards </t>
  </si>
  <si>
    <t>Guante de protección frente a riesgo eléctrico.</t>
  </si>
  <si>
    <t>Protective gloves against electric risk</t>
  </si>
  <si>
    <t>Guantes de protección frente a microorganismos (guantes no desechables con manguito)</t>
  </si>
  <si>
    <t>Protective gloves against microorganisms (non-disposable gloves with muff)</t>
  </si>
  <si>
    <t>Guantes de protección frente a microorganismos (guantes de nitrilo  desechables)</t>
  </si>
  <si>
    <t>Protective gloves against microorganisms (disposable nitrile gloves)</t>
  </si>
  <si>
    <t>Gafas de protección frente a proyecciones de partículas</t>
  </si>
  <si>
    <t>Protection glasses against projections of particles</t>
  </si>
  <si>
    <t>Guantes de protección frente a productos químicos (guantes de nitrilo no desechables)</t>
  </si>
  <si>
    <t>Protective gloves against chemical products (non-disposable nitrile gloves)</t>
  </si>
  <si>
    <t>Guantes de protección de resistencia mecánica</t>
  </si>
  <si>
    <t xml:space="preserve">Protective gloves of mechanical Resistance </t>
  </si>
  <si>
    <t xml:space="preserve">Botas de agua dieléctricas </t>
  </si>
  <si>
    <t>Dieletrectric water boots</t>
  </si>
  <si>
    <t>Botas de agua</t>
  </si>
  <si>
    <t>Water boots</t>
  </si>
  <si>
    <t xml:space="preserve">Calzado de seguridad con puntera reforzada </t>
  </si>
  <si>
    <t>Safety footwear with reinforced toe</t>
  </si>
  <si>
    <t>F&amp;B Meeting Areas</t>
  </si>
  <si>
    <t>Automatic calculation of capacities per type of services</t>
  </si>
  <si>
    <t>Summary OCC</t>
  </si>
  <si>
    <t>Banqueting MAX CAP.</t>
  </si>
  <si>
    <t>To fill bellow</t>
  </si>
  <si>
    <t>Cocktail MAX CAP.</t>
  </si>
  <si>
    <t>Meeting Room Size : Long (m)</t>
  </si>
  <si>
    <t>Theatre MAX CAP.</t>
  </si>
  <si>
    <t>Meeting Room Size: Wide (m)</t>
  </si>
  <si>
    <t>"U" MAX CAP</t>
  </si>
  <si>
    <t>Total Size Meeting Room (M2)</t>
  </si>
  <si>
    <t>Imperial  MAX CAP.</t>
  </si>
  <si>
    <t>School MAX CAP.</t>
  </si>
  <si>
    <t>BANQUETING LAYOUT (use also for Breakfast / restaurant)</t>
  </si>
  <si>
    <t>COCKTAIL LAYOUT (maximum capacity)</t>
  </si>
  <si>
    <t>THEATRE LAYOUT</t>
  </si>
  <si>
    <t>"U" LAYOUT</t>
  </si>
  <si>
    <t>IMPERIAL LAYOUT</t>
  </si>
  <si>
    <t>SCHOOL LAYOUT</t>
  </si>
  <si>
    <t>"U" Layout with Presidence</t>
  </si>
  <si>
    <t>"U" Layout out Presidence</t>
  </si>
  <si>
    <t>Table diameter (10 pax - m)</t>
  </si>
  <si>
    <t>Densite per m2 (Pax)</t>
  </si>
  <si>
    <t>Presidence area (Large)</t>
  </si>
  <si>
    <t>2 Lateral Aisle (Wide)</t>
  </si>
  <si>
    <t>Presidence Table (Large)</t>
  </si>
  <si>
    <t>Chair (m)</t>
  </si>
  <si>
    <t>Total Capacity  (Pax)</t>
  </si>
  <si>
    <t>Hall (Large)</t>
  </si>
  <si>
    <t>Space from the wall</t>
  </si>
  <si>
    <t>Entrada (Large)</t>
  </si>
  <si>
    <t>Space between tables</t>
  </si>
  <si>
    <t>Lenght of chairs rows (4 Pax)</t>
  </si>
  <si>
    <t>Main Aisle (Large)</t>
  </si>
  <si>
    <t>Table 180x50 (3pax)</t>
  </si>
  <si>
    <t>Distance</t>
  </si>
  <si>
    <t xml:space="preserve">Main corridor width </t>
  </si>
  <si>
    <t>Guest Space</t>
  </si>
  <si>
    <t>Space between Rows</t>
  </si>
  <si>
    <t>Espace between Files</t>
  </si>
  <si>
    <t>Tables - Long line</t>
  </si>
  <si>
    <t>Tables - Wide line</t>
  </si>
  <si>
    <t>Files Large</t>
  </si>
  <si>
    <t>Total Pax Long (2 lines)</t>
  </si>
  <si>
    <t>Total Tables</t>
  </si>
  <si>
    <t>Files Wide</t>
  </si>
  <si>
    <t>Total Pax  Wide (1 line)</t>
  </si>
  <si>
    <t>Total capacity  (10 pax per table)</t>
  </si>
  <si>
    <t xml:space="preserve">Total capacity  </t>
  </si>
  <si>
    <t>LAYOUT PLAN</t>
  </si>
  <si>
    <t>Hall</t>
  </si>
  <si>
    <t>Presidence Table</t>
  </si>
  <si>
    <t>Row Labels</t>
  </si>
  <si>
    <t>Sum of total</t>
  </si>
  <si>
    <t>Cleaning</t>
  </si>
  <si>
    <t>EPI - COOK</t>
  </si>
  <si>
    <t>EPI - FRONT OFFICE</t>
  </si>
  <si>
    <t>EPI - KITCHEN AID</t>
  </si>
  <si>
    <t>EPI - SERVICE STAFF</t>
  </si>
  <si>
    <t>EPI-HOUSKEEPING</t>
  </si>
  <si>
    <t>EPI-STOREKEEPER</t>
  </si>
  <si>
    <t>FRONT OFFICE</t>
  </si>
  <si>
    <t>GUESTROOM</t>
  </si>
  <si>
    <t>Linen</t>
  </si>
  <si>
    <t>Maintenance</t>
  </si>
  <si>
    <t>UNIFORMS</t>
  </si>
  <si>
    <t>Grand Total</t>
  </si>
  <si>
    <t>description</t>
  </si>
  <si>
    <t>SHELVES</t>
  </si>
  <si>
    <t>Storage</t>
  </si>
  <si>
    <t>FF&amp;E</t>
  </si>
  <si>
    <t>Hotel Cleaning</t>
  </si>
  <si>
    <t>Opening Cleaning</t>
  </si>
  <si>
    <t>Opening Expenses</t>
  </si>
  <si>
    <t>Recruiment (i.e. Headhunter expenses)</t>
  </si>
  <si>
    <t>HHRR</t>
  </si>
  <si>
    <t>Training</t>
  </si>
  <si>
    <t>Taxes &amp; Licenses</t>
  </si>
  <si>
    <t>Construction</t>
  </si>
  <si>
    <t>Aspirador</t>
  </si>
  <si>
    <t>Aspirador de agua</t>
  </si>
  <si>
    <t>Fregadora zonas</t>
  </si>
  <si>
    <t>Limpiadora agua a presión</t>
  </si>
  <si>
    <t>Vaporeta</t>
  </si>
  <si>
    <t>Centro de planchado</t>
  </si>
  <si>
    <t>Lavadora</t>
  </si>
  <si>
    <t>Secadora</t>
  </si>
  <si>
    <t>Máquina ozono</t>
  </si>
  <si>
    <t>Plancha</t>
  </si>
  <si>
    <t>Tabla plancha</t>
  </si>
  <si>
    <t>Carro camarera</t>
  </si>
  <si>
    <t>Carro ropa sucia</t>
  </si>
  <si>
    <t>Carro zonas</t>
  </si>
  <si>
    <t>Carro minibares</t>
  </si>
  <si>
    <t>Balleta</t>
  </si>
  <si>
    <t>Ballet</t>
  </si>
  <si>
    <t>Cepillo</t>
  </si>
  <si>
    <t>Brush</t>
  </si>
  <si>
    <t>Cepillo moqueta</t>
  </si>
  <si>
    <t>Carpet brush</t>
  </si>
  <si>
    <t>Cubo 10l</t>
  </si>
  <si>
    <t>Cube 10L</t>
  </si>
  <si>
    <t xml:space="preserve">Escalera </t>
  </si>
  <si>
    <t>Stairs</t>
  </si>
  <si>
    <t>Compra en ferreterías locales</t>
  </si>
  <si>
    <t>Estropajo</t>
  </si>
  <si>
    <t>Scourer</t>
  </si>
  <si>
    <t>Fregona</t>
  </si>
  <si>
    <t>Mop</t>
  </si>
  <si>
    <t>Mango telescópico</t>
  </si>
  <si>
    <t>Telescopic handle</t>
  </si>
  <si>
    <t>Mopa</t>
  </si>
  <si>
    <t>Palos</t>
  </si>
  <si>
    <t>Stick</t>
  </si>
  <si>
    <t>Químicos limpieza  (Ratio diversey)</t>
  </si>
  <si>
    <t>Chemical cleaning</t>
  </si>
  <si>
    <t>Ratio España</t>
  </si>
  <si>
    <t>Recogedor</t>
  </si>
  <si>
    <t>Picker</t>
  </si>
  <si>
    <t>Señal suelo húmedo</t>
  </si>
  <si>
    <t>Wet floor sign</t>
  </si>
  <si>
    <t>Precio compra</t>
  </si>
  <si>
    <t xml:space="preserve">Abrigo de protección contra el frío </t>
  </si>
  <si>
    <t xml:space="preserve">Calzado de seguridad con puntera reforzada y suela antideslizante </t>
  </si>
  <si>
    <t>Safety footwear with reinforced toe and non-slip sole</t>
  </si>
  <si>
    <t xml:space="preserve">Chaleco de protección contra el frío </t>
  </si>
  <si>
    <t>Vest of protection against cold</t>
  </si>
  <si>
    <t>Gafas de protección frente a salpicaduras (montura integral).</t>
  </si>
  <si>
    <t>Splash goggles</t>
  </si>
  <si>
    <t>Gorro de protección contra el frio.</t>
  </si>
  <si>
    <t>Hat of protection against cold</t>
  </si>
  <si>
    <t>Guante de cota de malla, de protección frente a cortes y pinchazos</t>
  </si>
  <si>
    <t>Coat of mail gloves against cuts and stabs</t>
  </si>
  <si>
    <t>Almohada 50x80</t>
  </si>
  <si>
    <t>Almohada 45x70</t>
  </si>
  <si>
    <t>Almohad 40x60*</t>
  </si>
  <si>
    <t>Guante de protección térmica</t>
  </si>
  <si>
    <t>Thermal protection gloves</t>
  </si>
  <si>
    <t>Guante de resistencia al corte y la perforación para pescado y fruta tropical que presente púas.</t>
  </si>
  <si>
    <t>Glove of resistance to the cut and the perforation for fish and tropical fruit that presents prongs</t>
  </si>
  <si>
    <t>Guantes de protección contra el frio.</t>
  </si>
  <si>
    <t>Gloves of protection against cold</t>
  </si>
  <si>
    <t>Almohada plumas 45x70</t>
  </si>
  <si>
    <t>Almohada latex 45x70</t>
  </si>
  <si>
    <t>Almohada cervical 45x70</t>
  </si>
  <si>
    <t>Cubre colchon King 200x200</t>
  </si>
  <si>
    <t>Cubre colchón Queen 180/150x200</t>
  </si>
  <si>
    <t>Cubre colchón Twin 100/90x200</t>
  </si>
  <si>
    <t>Guantes de protección frente a microorganismos (guantes de nitrilo  desechables).</t>
  </si>
  <si>
    <t>Guantes de protección frente a microorganismos, productos químicos y resistencia mecánica (guantes nitrilo no desechables)</t>
  </si>
  <si>
    <t>Protective gloves against microorganisms, chemical products and mechanical resistance (non-disposable nitrile gloves)</t>
  </si>
  <si>
    <t xml:space="preserve">Mascarilla de protección frente a partículas FFP2 </t>
  </si>
  <si>
    <t xml:space="preserve">1 juego de llaves de tubo </t>
  </si>
  <si>
    <t>JUEGO WURTH 12 LLAVES DE TUBO</t>
  </si>
  <si>
    <t>1 juego de llaves fijas planas</t>
  </si>
  <si>
    <t>CJTO.LLAVES ZEBRA PLANAS 8 PIEZAS</t>
  </si>
  <si>
    <t>1 juego de llaves estrella acodadas de dos bocas</t>
  </si>
  <si>
    <t>CJTO.LLAVES ZEBRA ESTRELLA ACO.8 PZ</t>
  </si>
  <si>
    <t>llaves inglesas (12)</t>
  </si>
  <si>
    <t>LLAVE INGLESA WURTH 12  DIN 3117</t>
  </si>
  <si>
    <t>llaves inglesas (10)</t>
  </si>
  <si>
    <t>LLAVE INGLESA WURTH 10  DIN 3117</t>
  </si>
  <si>
    <t>llaves inglesas (8)</t>
  </si>
  <si>
    <t>LLAVE INGLESA WURTH 8  DIN 3117</t>
  </si>
  <si>
    <t>1 juego de llaves inglesas (12” 10” y 8”)</t>
  </si>
  <si>
    <t>DDU /WRKSTFEIL-SORT-F.KFZ-5TL-L200MM</t>
  </si>
  <si>
    <t>DEST.ZEBRA ANTIDESL.PLANO 4MM</t>
  </si>
  <si>
    <t>DEST.ZEBRA ANTIDESL.PLANO 5.5MM</t>
  </si>
  <si>
    <t>DEST.ZEBRA ANTIDESL.PLANO 6,5MM</t>
  </si>
  <si>
    <t>DEST.ZEBRA ANTIDESL.PLANO 8MM</t>
  </si>
  <si>
    <t>DEST.ZEBRA ANTIDESL.PLANO 12MM</t>
  </si>
  <si>
    <t>DEST.ZEBRA ANTIDESL.PH1</t>
  </si>
  <si>
    <t>DEST.ZEBRA ANTIDESL.PH 2</t>
  </si>
  <si>
    <t>DEST.ZEBRA ANTIDESL.PH 3</t>
  </si>
  <si>
    <t>DEST.ZEBRA ANTIDESL.PH 4</t>
  </si>
  <si>
    <t>DEST. AISLADO ZEBRA COMBI PALA/PZ1</t>
  </si>
  <si>
    <t>DEST. AISLADO ZEBRA COMBI PALA/PZ2</t>
  </si>
  <si>
    <t xml:space="preserve"> 1 juego de destornilladores cabezones (mínimo 1 plano y otro de estrella)</t>
  </si>
  <si>
    <t>DDU /SHRDRH-SZ-KNIRPS-0,6X3,5X25</t>
  </si>
  <si>
    <t>DEST.ZEBRA  MINI  PLANO 5MM</t>
  </si>
  <si>
    <t>DEST.ZEBRA  MINI  PH 1</t>
  </si>
  <si>
    <t>DEST.ZEBRA  MINI  PH 2</t>
  </si>
  <si>
    <t>1 juego de destornilladores de precisión</t>
  </si>
  <si>
    <t>JUEGO DEST.ZEBRA  ELECTRONICA  7 PCS</t>
  </si>
  <si>
    <t>1 calibre</t>
  </si>
  <si>
    <t>PIE DE REY WURTH</t>
  </si>
  <si>
    <t>1 juego de formones (3 medidas)</t>
  </si>
  <si>
    <t>JUEGO 6 FORMONES ZEBRA ERGO</t>
  </si>
  <si>
    <t>ESPATULA SOFT INOX.6</t>
  </si>
  <si>
    <t>ESPATULA SOFT INOX.8</t>
  </si>
  <si>
    <t>ESPATULA SOFT INOX.10</t>
  </si>
  <si>
    <t>LLANA DECOR. HOJA RIGIDA 28 X 12</t>
  </si>
  <si>
    <t>CUTTER ERGONOMICO 9MM</t>
  </si>
  <si>
    <t>CUTTER ERGONOMICO AUTOM. 18MM</t>
  </si>
  <si>
    <t>CUTTER ERGONOMICO AUTOM. 25MM</t>
  </si>
  <si>
    <t>1 maletín de llave de carraca con sus correspondientes vasos</t>
  </si>
  <si>
    <t>CJTO CARRACA DE 1/2 Y DE 1/4</t>
  </si>
  <si>
    <t>CJTO.LLAVES ALLEN CAB.BOLA SW1.5-10</t>
  </si>
  <si>
    <t>JUEGO LLAVES ACODADAS TORX 13 PZAS</t>
  </si>
  <si>
    <t>MARTILLO COMBINADO D:40MM</t>
  </si>
  <si>
    <t>MARTILLO DE CARPINTERO 320GR</t>
  </si>
  <si>
    <t>GRANETE AUTOMATICO WURTH L:125MM</t>
  </si>
  <si>
    <t>MACETA FV 1KG</t>
  </si>
  <si>
    <t>ESCARPA WURTH L:250MM  DIN 6453</t>
  </si>
  <si>
    <t>TENAZAS REGULABLE 11 POSC.L:250MM</t>
  </si>
  <si>
    <t>LLAVE STILLSON 14</t>
  </si>
  <si>
    <t>LLAVE STILLSON 18</t>
  </si>
  <si>
    <t>ALICATE ZEBRA DE CORTE  L160MM VDE</t>
  </si>
  <si>
    <t>ALICATE ZEBRA UNIVERSAL L180MM VDE</t>
  </si>
  <si>
    <t>ALICATE ZEBRA RECTO  L160MM VDE</t>
  </si>
  <si>
    <t>TENAZA PRENSATERMINALES AISLADOS</t>
  </si>
  <si>
    <t>NIVEL MAGNETICO  60MM</t>
  </si>
  <si>
    <t>MORDAZA PRESION BOCA RECTA 250MM</t>
  </si>
  <si>
    <t>DETECTOR DE TENSION MONOPOLAR</t>
  </si>
  <si>
    <t xml:space="preserve"> 1 remachadora ( 4 cajas de remaches distintos tamaños)</t>
  </si>
  <si>
    <t>RIV-ST-PANHD-ALU/ST--/A2K-PLIER-SYSK</t>
  </si>
  <si>
    <t>1 crimpador para terminales de teléfono (Rj9, rj11, rj45….)</t>
  </si>
  <si>
    <t>PRENSATERM. MULTIFUNCION  RJ11/45</t>
  </si>
  <si>
    <t>ARCO DE SIERRA ZEBRA</t>
  </si>
  <si>
    <t>1 serrucho carpintero</t>
  </si>
  <si>
    <t>DDU-HNDSAE-HOGRF-500MM</t>
  </si>
  <si>
    <t xml:space="preserve"> 1 serrucho escayola con mango</t>
  </si>
  <si>
    <t>DDU/JAPSAW-(G-SAW)-FLD-L240MM</t>
  </si>
  <si>
    <t>CIZALLA TIPO AVIACION</t>
  </si>
  <si>
    <t>PISTOLA MANUAL CARTUCHOS 310ML</t>
  </si>
  <si>
    <t>SARGENTO FUND. WURTH L300X120MM</t>
  </si>
  <si>
    <t>ALARGADERA H07RN-F 3G2,5 33M 3 CAJAS</t>
  </si>
  <si>
    <t>ALARGADERA 50M 3X1,5MM 4 CAJAS</t>
  </si>
  <si>
    <t>METRO WURTH 5M X 25MM</t>
  </si>
  <si>
    <t>CONJUNTO 1 PINTOR 17 PIEZAS</t>
  </si>
  <si>
    <t>BROCHA ECONOMIC N2</t>
  </si>
  <si>
    <t>BROCHA ECONOMIC Nº6</t>
  </si>
  <si>
    <t>BROCHA ECONOMIC N8</t>
  </si>
  <si>
    <t>CJTO. BROCAS PALA MADERA 6 UDS.</t>
  </si>
  <si>
    <t>CJTO.19 BROCAS HSS DIN 338</t>
  </si>
  <si>
    <t>CONJUNTO 10 BROCAS ZEBRA DUO-S</t>
  </si>
  <si>
    <t>ESCALERA WURTH ALUFINE XT3</t>
  </si>
  <si>
    <t>ESCALERA WURTH MULTIFUNCION</t>
  </si>
  <si>
    <t>TERMOMETRO DIGITAL WURTH</t>
  </si>
  <si>
    <t>DISCO SUPER CANTERO EVO 115 MM</t>
  </si>
  <si>
    <t>DISCO DE CORTE WURTH SLIM D:115x1</t>
  </si>
  <si>
    <t>TALADRO MASTER SB 13-XE</t>
  </si>
  <si>
    <t>RADIAL 115 MM EWS 8-115 LIGHT</t>
  </si>
  <si>
    <t>ESMERILADORA ELECTRICA PRO 200</t>
  </si>
  <si>
    <t>LIJADORA ORBITAL ESS 115-2</t>
  </si>
  <si>
    <t>MULTIMETRO DIGITAL WURTH 600V</t>
  </si>
  <si>
    <t>COMPRESOR ELECTRICO K 210-2</t>
  </si>
  <si>
    <t>CARRACA NEUMATICA DRS 1/4</t>
  </si>
  <si>
    <t>GRAPADORA NEUMATICA DKG 416</t>
  </si>
  <si>
    <t>CLAVADORA NEUMATICA 0,8 DSK 2145</t>
  </si>
  <si>
    <t>DDU HRS 2 PISTOLA COPA NEUMTICA</t>
  </si>
  <si>
    <t>1 taladro de batería</t>
  </si>
  <si>
    <t>TAL ATOR BAT BS 18-A EC COMPAC 2X4AH</t>
  </si>
  <si>
    <t>CALADORA STP 140 EXACT - B</t>
  </si>
  <si>
    <t>DDU-SOLDADOR ELECTRICO 220V-100W</t>
  </si>
  <si>
    <t>PISTOLA DE TERMOFUSION HKP 220</t>
  </si>
  <si>
    <t>1 equipo de soldadura eléctrica de continua</t>
  </si>
  <si>
    <t>INVERTER ESI 160</t>
  </si>
  <si>
    <t>CEPILLO ELECTRICO EH 4</t>
  </si>
  <si>
    <t>PISTOLA DE SOPLAR ERGONOMICA</t>
  </si>
  <si>
    <t>LINTERNA LED RECARGABLE WLH1 PREMIUM</t>
  </si>
  <si>
    <t>BANCO DE TRABAJO TH150 METALICO</t>
  </si>
  <si>
    <t>PANEL DE HERRAMIENTAS TH-150</t>
  </si>
  <si>
    <t>SET 11 ACCESORIOS PANEL BANCO TALLER</t>
  </si>
  <si>
    <t xml:space="preserve">Chaleco de color de alta visibilidad y bandas reflectantes </t>
  </si>
  <si>
    <t xml:space="preserve">Guantes de protección de resistencia mecánica </t>
  </si>
  <si>
    <t>Chaleco de protección contra el frío</t>
  </si>
  <si>
    <t xml:space="preserve">Gafas de protección frente a salpicaduras (montura integral) </t>
  </si>
  <si>
    <t>Guantes de protección frente a microorganismos (guantes de nitrilo desechables)</t>
  </si>
  <si>
    <t xml:space="preserve">Guantes de protección no desechables frente a productos químicos corrosivos </t>
  </si>
  <si>
    <t xml:space="preserve">Non-disposable gloves against corrosive Chemical Products </t>
  </si>
  <si>
    <t xml:space="preserve">Guantes de protección térmica </t>
  </si>
  <si>
    <t>Mono de protección, desechable</t>
  </si>
  <si>
    <t>Protección auditiva (tapones)</t>
  </si>
  <si>
    <t>Hearing protection (auditory earplugs)</t>
  </si>
  <si>
    <t xml:space="preserve">Guantes de protección frente a microorganismos, productos químicos y resistencia mecánica (guantes nitrilo no desechables) </t>
  </si>
  <si>
    <t xml:space="preserve">Calzado con suela antideslizante, cerrado y con tacón bajo </t>
  </si>
  <si>
    <t>Footwear with non-slip sole, closed and with low heel</t>
  </si>
  <si>
    <t>Guantes de algodón</t>
  </si>
  <si>
    <t>Cotton gloves</t>
  </si>
  <si>
    <t>Mandil desechable</t>
  </si>
  <si>
    <t>Disposable Welding</t>
  </si>
  <si>
    <t xml:space="preserve">Protection glasses against particles </t>
  </si>
  <si>
    <t>GUEST RELATIONS DISPLAY</t>
  </si>
  <si>
    <t>WELCOME CORNER DISPLAY</t>
  </si>
  <si>
    <t>Adaptor</t>
  </si>
  <si>
    <t>Voltage converter</t>
  </si>
  <si>
    <t xml:space="preserve">Delivery basket - guest linen </t>
  </si>
  <si>
    <t>DELIVERY BASKET - GUEST ROOMS</t>
  </si>
  <si>
    <t>In Room Directory</t>
  </si>
  <si>
    <t>power chargers</t>
  </si>
  <si>
    <t>Power chargers</t>
  </si>
  <si>
    <t>Referencia no disponible</t>
  </si>
  <si>
    <t>Room Service Offer (Room Apetit Menu)</t>
  </si>
  <si>
    <t>shopping bag</t>
  </si>
  <si>
    <t>Umbrella - guestrooms</t>
  </si>
  <si>
    <t>Umbrella stand - open</t>
  </si>
  <si>
    <t>Umbrellas doorman</t>
  </si>
  <si>
    <t>No hay nada específico para DOORMAN</t>
  </si>
  <si>
    <t>Albornoz</t>
  </si>
  <si>
    <t>Bathrobe</t>
  </si>
  <si>
    <t>Alfombrin</t>
  </si>
  <si>
    <t>Bathmat</t>
  </si>
  <si>
    <t>cubrecolchon / mattress protector</t>
  </si>
  <si>
    <t>mattress protector</t>
  </si>
  <si>
    <t>Duvet King 300x220</t>
  </si>
  <si>
    <t>Precio España 250g/m2</t>
  </si>
  <si>
    <t>Duvet Queen 280x220</t>
  </si>
  <si>
    <t>Duvet Twin 200x220</t>
  </si>
  <si>
    <t>funda 40x60*</t>
  </si>
  <si>
    <t>Sheath 40x60</t>
  </si>
  <si>
    <t>funda 45x70</t>
  </si>
  <si>
    <t>Sheath 45x70</t>
  </si>
  <si>
    <t>funda 50x80</t>
  </si>
  <si>
    <t>Sheath 50x80</t>
  </si>
  <si>
    <t>Funda almohada 42x80*</t>
  </si>
  <si>
    <t>Pillowcase 42x80</t>
  </si>
  <si>
    <t>Funda almohada 47x90</t>
  </si>
  <si>
    <t>Pillowcase 47x90</t>
  </si>
  <si>
    <t>Funda almohada 52x100</t>
  </si>
  <si>
    <t>Pillowcase 52x100</t>
  </si>
  <si>
    <t>mantas / bed blankets</t>
  </si>
  <si>
    <t>bed blankets</t>
  </si>
  <si>
    <t>Pie de cama</t>
  </si>
  <si>
    <t>Bed foot</t>
  </si>
  <si>
    <t>Sabana 210x330</t>
  </si>
  <si>
    <t>Sheet 210x330</t>
  </si>
  <si>
    <t>Sabana 260x330</t>
  </si>
  <si>
    <t>Sheet 260x330</t>
  </si>
  <si>
    <t>Sábana 310x330</t>
  </si>
  <si>
    <t>Sheet 310x330</t>
  </si>
  <si>
    <t>Toalla baño</t>
  </si>
  <si>
    <t>Bath towel</t>
  </si>
  <si>
    <t>Toalla bidé</t>
  </si>
  <si>
    <t>Bide towel</t>
  </si>
  <si>
    <t>Toalla lavabo</t>
  </si>
  <si>
    <t>Washbasin towel</t>
  </si>
  <si>
    <t>Precio compra - toalla de manos?</t>
  </si>
  <si>
    <t>Toalla piscina</t>
  </si>
  <si>
    <t>Towel pool</t>
  </si>
  <si>
    <t>Toalla tocador*</t>
  </si>
  <si>
    <t>Toilet towel</t>
  </si>
  <si>
    <t>Precio compra - toalla sin logo?</t>
  </si>
  <si>
    <t>APRONS</t>
  </si>
  <si>
    <t>JACKET - DOORMAN</t>
  </si>
  <si>
    <t>JACKET - F&amp;B</t>
  </si>
  <si>
    <t>Precio hombre</t>
  </si>
  <si>
    <t>JACKET - FO</t>
  </si>
  <si>
    <t>JACKET - GR</t>
  </si>
  <si>
    <t>JACKET - HOD</t>
  </si>
  <si>
    <t>JACKET - HSK</t>
  </si>
  <si>
    <t>Precio mujer</t>
  </si>
  <si>
    <t>JACKET - MAINTENANCE</t>
  </si>
  <si>
    <t>SHIRT - DOORMAN</t>
  </si>
  <si>
    <t>SHIRT - F&amp;B</t>
  </si>
  <si>
    <t>SHIRT - FO</t>
  </si>
  <si>
    <t>SHIRT - GR</t>
  </si>
  <si>
    <t>Bathroom mirror</t>
  </si>
  <si>
    <t>Hair dryer 1600W</t>
  </si>
  <si>
    <t>Electric kettle</t>
  </si>
  <si>
    <t xml:space="preserve">Nespresso machine </t>
  </si>
  <si>
    <t>Plasma TVs</t>
  </si>
  <si>
    <t>gel</t>
  </si>
  <si>
    <t>shampoo</t>
  </si>
  <si>
    <t>bodymilk</t>
  </si>
  <si>
    <t>soap</t>
  </si>
  <si>
    <t>hair conditioner</t>
  </si>
  <si>
    <t>hand cream</t>
  </si>
  <si>
    <t>shower cap</t>
  </si>
  <si>
    <t>enviromental display</t>
  </si>
  <si>
    <t>amenities sets nico&amp;hanna (kids)</t>
  </si>
  <si>
    <t>tissues &amp; dispenser</t>
  </si>
  <si>
    <t>Fire Exit plans</t>
  </si>
  <si>
    <t>Hangers - satin covered</t>
  </si>
  <si>
    <t>Hangers - Non slip</t>
  </si>
  <si>
    <t>Hangers - skirt type</t>
  </si>
  <si>
    <t>Hanger - thick wishbone</t>
  </si>
  <si>
    <t>Shoe horn</t>
  </si>
  <si>
    <t>shoeshine</t>
  </si>
  <si>
    <t>Laundry Bags</t>
  </si>
  <si>
    <t>Slippers</t>
  </si>
  <si>
    <t>Pens</t>
  </si>
  <si>
    <t>Newspaper bags</t>
  </si>
  <si>
    <t>Folding luggage rack</t>
  </si>
  <si>
    <t>Paper tissue dispenser</t>
  </si>
  <si>
    <t>Bedroom waste bins</t>
  </si>
  <si>
    <t>Bathroom bins</t>
  </si>
  <si>
    <t>SHIRT - HOD</t>
  </si>
  <si>
    <t>Iron</t>
  </si>
  <si>
    <t>Ironing board centre</t>
  </si>
  <si>
    <t>Baby crib</t>
  </si>
  <si>
    <t>Roll away bed</t>
  </si>
  <si>
    <t>SHIRT - HSK</t>
  </si>
  <si>
    <t>SHIRT - MAINTENANCE</t>
  </si>
  <si>
    <t>SHOES</t>
  </si>
  <si>
    <t>Compra en local. No hay nada homologado (no esEPI)</t>
  </si>
  <si>
    <t>TIES</t>
  </si>
  <si>
    <t>TROUSERS - DOORMAN</t>
  </si>
  <si>
    <t>Guest rooms stationery</t>
  </si>
  <si>
    <t>TROUSERS - HSK</t>
  </si>
  <si>
    <t>TROUSERS - F&amp;B</t>
  </si>
  <si>
    <t>TROUSERS - FO</t>
  </si>
  <si>
    <t>TROUSERS - GR</t>
  </si>
  <si>
    <t>kettle</t>
  </si>
  <si>
    <t>nespresso</t>
  </si>
  <si>
    <t>Higienic Bag Dispenser</t>
  </si>
  <si>
    <t>Digital Frames Front offce</t>
  </si>
  <si>
    <t>sweets bowl</t>
  </si>
  <si>
    <t>f&amp;B</t>
  </si>
  <si>
    <t>Front Office Stationery</t>
  </si>
  <si>
    <t>TROUSERS - HOD</t>
  </si>
  <si>
    <t>TROUSERS - MAINTENANCE</t>
  </si>
  <si>
    <t>In Room Telephones</t>
  </si>
  <si>
    <t>Phones for FO, F&amp;B, (internal extensions)</t>
  </si>
  <si>
    <t>KEY ENCODER</t>
  </si>
  <si>
    <t>LAPTOP 500GB HP I5-6200U 840 G3</t>
  </si>
  <si>
    <t>IT</t>
  </si>
  <si>
    <t>Renting, ex. Management Hotels</t>
  </si>
  <si>
    <t xml:space="preserve">WIFI INSTALLATION &amp;  2BCPC  </t>
  </si>
  <si>
    <t>3 CARD READER DEVICES</t>
  </si>
  <si>
    <t>SHIPPING COST</t>
  </si>
  <si>
    <t>BUNDLE PC MINI HP RP5 RETAIL SYST 5810</t>
  </si>
  <si>
    <t>CPU HP ELITEDESK 800 G2 SFF BUSINESS PC</t>
  </si>
  <si>
    <t>MONITOR HP ELITEDISPLAY E202</t>
  </si>
  <si>
    <t>TOUCH SCREEN HP L6015TM RETAIL LED MNT</t>
  </si>
  <si>
    <t>SERIAL PORT PCI-EXPRESS ADD-ON CARD</t>
  </si>
  <si>
    <t>NH UPS HPE T1500 G5</t>
  </si>
  <si>
    <t>NH SERVER HPE PROLIANT ML30 GEN9</t>
  </si>
  <si>
    <t>NH MICROSRV GEN10 X3216</t>
  </si>
  <si>
    <t xml:space="preserve">PRINTING </t>
  </si>
  <si>
    <t>PAPER SHREDDER</t>
  </si>
  <si>
    <t>CCTV</t>
  </si>
  <si>
    <t>CONSTRUCTION</t>
  </si>
  <si>
    <t>CONS</t>
  </si>
  <si>
    <t>Tivoli</t>
  </si>
  <si>
    <t>Anantara</t>
  </si>
  <si>
    <t xml:space="preserve">Spain, PT, FR </t>
  </si>
  <si>
    <t>%</t>
  </si>
  <si>
    <t>Breakfast</t>
  </si>
  <si>
    <t>MICE</t>
  </si>
  <si>
    <t>Restaurant</t>
  </si>
  <si>
    <t>Minibar</t>
  </si>
  <si>
    <t>Bar Equip</t>
  </si>
  <si>
    <t>Welcome Drink</t>
  </si>
  <si>
    <t>Kitchen</t>
  </si>
  <si>
    <t>Cannteen</t>
  </si>
  <si>
    <t>HOTEL</t>
  </si>
  <si>
    <t>GUEST PER ROOM</t>
  </si>
  <si>
    <t>OPTIM SEATING</t>
  </si>
  <si>
    <t>DOTACION DE VAJILLA  Desayunos  2016 Hoteles NH</t>
  </si>
  <si>
    <t>% MEAL PLAN</t>
  </si>
  <si>
    <t>Only HB, FB and AI</t>
  </si>
  <si>
    <t>MEAL PLAN SEATINGS</t>
  </si>
  <si>
    <t>Nº TABLES</t>
  </si>
  <si>
    <t>REAL SEATTING</t>
  </si>
  <si>
    <t>REFERENCIA</t>
  </si>
  <si>
    <t>VAJILLA</t>
  </si>
  <si>
    <t>PROVEEDOR SPN</t>
  </si>
  <si>
    <t>PRECIO SPN</t>
  </si>
  <si>
    <t>Bolleria</t>
  </si>
  <si>
    <t>BANDEJA DE BAMBU          40 x 30</t>
  </si>
  <si>
    <t>LA GUINDA DE LA TULIP</t>
  </si>
  <si>
    <t>DESCRIPTION/MODEL</t>
  </si>
  <si>
    <t>RATIO</t>
  </si>
  <si>
    <t>QUANTITY</t>
  </si>
  <si>
    <t>PRICE</t>
  </si>
  <si>
    <t>TOTAL</t>
  </si>
  <si>
    <t>Pastas/galletas</t>
  </si>
  <si>
    <t>SAQUITO DE PAN DE YUTE</t>
  </si>
  <si>
    <t>Panes individuales</t>
  </si>
  <si>
    <t>BOLSA LARGE PAPER BAH AVANA 21X53X33CM</t>
  </si>
  <si>
    <t>OMS Y VIÑAS</t>
  </si>
  <si>
    <t>DESSERT PLATE 22CM</t>
  </si>
  <si>
    <t>Cereales</t>
  </si>
  <si>
    <t>DISPENSADOR CEREALES 3 BOWLS 24CM 11795.APS</t>
  </si>
  <si>
    <t>CASA DELFIN</t>
  </si>
  <si>
    <t>BRASERIE-BOWL APILABLE 18CM</t>
  </si>
  <si>
    <t>Ensaladas en esferas</t>
  </si>
  <si>
    <t>ESFERAS POLICARBONATO</t>
  </si>
  <si>
    <t>TEA CUP 20 CL</t>
  </si>
  <si>
    <t>Cubos de gelatina</t>
  </si>
  <si>
    <t>MOLDES DE CUBOS DEBUYER</t>
  </si>
  <si>
    <t>TEA SAUCER 15CM</t>
  </si>
  <si>
    <t>Sandwiches/tostas</t>
  </si>
  <si>
    <t>PORTATARTAS 31X31MELAMINA 83893.APS</t>
  </si>
  <si>
    <t>MOKA CUP 8CL</t>
  </si>
  <si>
    <t>Almibares/queso en aceite</t>
  </si>
  <si>
    <t>BOTE CRISTAL 0,5L FIDO TAPA TRANSP.BORMIOLI</t>
  </si>
  <si>
    <t>MOKA SAUCER 10CM</t>
  </si>
  <si>
    <t>TEA SPOON</t>
  </si>
  <si>
    <t>MOKA SPOON</t>
  </si>
  <si>
    <t>DESSERT FORK</t>
  </si>
  <si>
    <t>DESSERT SPOON</t>
  </si>
  <si>
    <t>DESSERT KNIFE</t>
  </si>
  <si>
    <t>TEA MUG LOGO</t>
  </si>
  <si>
    <t>COCOTTE GRES 220ML</t>
  </si>
  <si>
    <t>TEA POT SAMLL</t>
  </si>
  <si>
    <t>Topping de huevos</t>
  </si>
  <si>
    <t>BOWL REDONDO 12CM WHZE12 CHURCHILL</t>
  </si>
  <si>
    <t>HOT WATER KETTLE</t>
  </si>
  <si>
    <t>mermeladas</t>
  </si>
  <si>
    <t xml:space="preserve">BANDEJA DE BAMBU          40 x 30 + TAPETE DE CESPED DE 39X29 </t>
  </si>
  <si>
    <t>TULIP+DELFIN</t>
  </si>
  <si>
    <t>MILK JUG SAMLL 20CL</t>
  </si>
  <si>
    <t>Fruta,Quesos y embutidos cortados</t>
  </si>
  <si>
    <t>BANDEJA MEL 30X14 BLC ZPL MRTW</t>
  </si>
  <si>
    <t>MILK JUG LARGE 40CL</t>
  </si>
  <si>
    <t>BANDEJA MEL 30X30 BLC ZPL MSTW</t>
  </si>
  <si>
    <t>SUGAR BOWL (TABLE)</t>
  </si>
  <si>
    <t>FLOWER VASE (TABBLES)</t>
  </si>
  <si>
    <t>BANDEJA MEL 56X15 BLC ZPL MRW2</t>
  </si>
  <si>
    <t>FLOWER VASE 70X19 CM(Bufet)</t>
  </si>
  <si>
    <t>Mueble de smoothies</t>
  </si>
  <si>
    <t>Plaser group</t>
  </si>
  <si>
    <t>EGG CUP/STAND</t>
  </si>
  <si>
    <t>BAKERY GRIPPER</t>
  </si>
  <si>
    <t>Cuencos para fruta</t>
  </si>
  <si>
    <t>ALCHEMY BLANCO- RECIP.CUADRADO S/TAPA ASB CHURCHILL</t>
  </si>
  <si>
    <t>TOOTHPICK HOLDER</t>
  </si>
  <si>
    <t>Botellas smoothies</t>
  </si>
  <si>
    <t xml:space="preserve">perrete </t>
  </si>
  <si>
    <t>oms y viñas</t>
  </si>
  <si>
    <t>SALT GRINDER</t>
  </si>
  <si>
    <t>Zumos</t>
  </si>
  <si>
    <t>JARRA C/VERT.1L 08550 PM706.LUIGI BORMIOL</t>
  </si>
  <si>
    <t>PEPPER GRINDER</t>
  </si>
  <si>
    <t>Te helado/ agua de sabores</t>
  </si>
  <si>
    <t>JARRA/BOTELLA TERMICA 1,4L 10762.APS</t>
  </si>
  <si>
    <t>JUICE GLASS 20CL</t>
  </si>
  <si>
    <t>BLENDER FOR SMOTHIES</t>
  </si>
  <si>
    <t>Bebidas de soja almendra…</t>
  </si>
  <si>
    <t>BOTELLA / DECANTADOR  ENSEMBLE  75 CL V623757SDC74. VIEJO VALLE</t>
  </si>
  <si>
    <t>PASTRY TRAY</t>
  </si>
  <si>
    <t>Decoracion te</t>
  </si>
  <si>
    <t>CAMPANA C/PLATO CRISTAL 8X8CM B803041. VIEJO VALLE</t>
  </si>
  <si>
    <t>PASTRY BAGS</t>
  </si>
  <si>
    <t>CAMPANA C/PLATO CRISTAL 11X10,5CM B803040.VIEJOVALLE</t>
  </si>
  <si>
    <t>HIGHS PER TRAYS</t>
  </si>
  <si>
    <t>Productos sin gluten</t>
  </si>
  <si>
    <t>PIE DE TARTA DE CRISTAL CON TAPA CRISTAL 29-30 CM MIN</t>
  </si>
  <si>
    <t>HIGHS PER TRAYS 12CM</t>
  </si>
  <si>
    <t>HIGHS PER TRAYS 18CM</t>
  </si>
  <si>
    <t>WET PASTRY MELAMINE</t>
  </si>
  <si>
    <t>BREAD BUN BAGS</t>
  </si>
  <si>
    <t>SLIDE BREAD TRAY 40X20CM</t>
  </si>
  <si>
    <t>BREAD CUTTING BOARD TRAY</t>
  </si>
  <si>
    <t>DREAD BREADS 20,5X13X7CM</t>
  </si>
  <si>
    <t>CEREALS DISPENSER</t>
  </si>
  <si>
    <t>UNPACKEED CEREALS 23CM</t>
  </si>
  <si>
    <t>TOP UNPACKED CEREALS 23,5CM</t>
  </si>
  <si>
    <t>MONO PORCIONATED DESSERTS/FRUIT SALADS 12CL (100 UNID)</t>
  </si>
  <si>
    <t>SPHERED SALAD BOWL DESECH. 30CL (100 UNID)</t>
  </si>
  <si>
    <t>JELLY CUBES MOLD</t>
  </si>
  <si>
    <t xml:space="preserve">MELAMINA CAKKES TRAY 31X31x 8CM </t>
  </si>
  <si>
    <t>MELAMINA CAKKES TRAY 31X31x 16CM</t>
  </si>
  <si>
    <t>MELAMINE TRAYS 26,5X26,5</t>
  </si>
  <si>
    <t xml:space="preserve">CRYSTAL BOWL 0,5L </t>
  </si>
  <si>
    <t xml:space="preserve">PORTATIL COLD TRAY </t>
  </si>
  <si>
    <t>INDIVIDUAL POT (HOTE DISHES)</t>
  </si>
  <si>
    <t>VITROCERAMIC DISPLAY</t>
  </si>
  <si>
    <t>BOWL TOPPINGS 12 CM (OMELETTES)</t>
  </si>
  <si>
    <t>BOWL IND. TOPPINGS 7 CM</t>
  </si>
  <si>
    <t>MELAMINE TRAY 30X14CM</t>
  </si>
  <si>
    <t>MELAMINE TRAY 30X30CM</t>
  </si>
  <si>
    <t>MELAMINE 46X10 CM</t>
  </si>
  <si>
    <t>MELAMINE TRAY 53X32 CM</t>
  </si>
  <si>
    <t>MELAMINE TRAY  58X20 CM</t>
  </si>
  <si>
    <t xml:space="preserve">COLD EXPOSITOR 22CM 2,5L </t>
  </si>
  <si>
    <t>TOPPING GLASS  46CL  (YOGURTH TOPPINGS)</t>
  </si>
  <si>
    <t>BOWL CRYTAL 5CM</t>
  </si>
  <si>
    <t xml:space="preserve">LARGE PAPER BAG  21X15X33CM </t>
  </si>
  <si>
    <t>SMOTHIES FURNITURE</t>
  </si>
  <si>
    <t>SMOTHIES BOWL FRUITS</t>
  </si>
  <si>
    <t>SMOTHIE BOTTLES (100UNID)</t>
  </si>
  <si>
    <t>JUICE DISPENSER</t>
  </si>
  <si>
    <t>JUICE JARR 1L</t>
  </si>
  <si>
    <t>FROZEN TEA JARR 1L</t>
  </si>
  <si>
    <t>BOTTLE MILK CRYSTAL 1L</t>
  </si>
  <si>
    <t>BOTTLE / DECANTADOR  75 CL</t>
  </si>
  <si>
    <t>BELL WITH PLATE CRYSTAL 8X8CM</t>
  </si>
  <si>
    <t>BELL WITH CRYSTAL 11X10,5CM</t>
  </si>
  <si>
    <t>CAKE PLATE  CRISTAL WITH BELL .30CM</t>
  </si>
  <si>
    <t>FLOWER LIGHT FURNITURE</t>
  </si>
  <si>
    <t>BREAD OVEN</t>
  </si>
  <si>
    <t>SHOT GLASS 7CL (MEMORABLE ELEMENT)</t>
  </si>
  <si>
    <t>JUICE CORNER COUNTER (COLLECTION, TIVOLI ANANTARA)</t>
  </si>
  <si>
    <t>FOR HB, FB and AI SERVICE (BUFFETS)</t>
  </si>
  <si>
    <t>DINER FORK</t>
  </si>
  <si>
    <t>DINER SPOON</t>
  </si>
  <si>
    <t>DINER KNIFE</t>
  </si>
  <si>
    <t>CHAFING DISH</t>
  </si>
  <si>
    <t xml:space="preserve">POTTERY GASTRONORM 1/1 65mm </t>
  </si>
  <si>
    <t>POTTERY GASTRONORM 1/2 260*350mm x 65mm</t>
  </si>
  <si>
    <t>SERVICE LADLE INOX</t>
  </si>
  <si>
    <t>HOT LIQUID CHAFFIN</t>
  </si>
  <si>
    <t>Diner PLATE 27CM</t>
  </si>
  <si>
    <t>TRAY 61cm</t>
  </si>
  <si>
    <t>HIDRAULIC TILE 30X15X1 cm</t>
  </si>
  <si>
    <t>TRAY 43x17cm</t>
  </si>
  <si>
    <t xml:space="preserve">CARRARA BOARD WITH HANDLE 15x43 </t>
  </si>
  <si>
    <t>SALAD BOWL 28cm</t>
  </si>
  <si>
    <t>Total Breakfast</t>
  </si>
  <si>
    <t>MEETING ROOMS</t>
  </si>
  <si>
    <t>CAPACITY</t>
  </si>
  <si>
    <t>Qty</t>
  </si>
  <si>
    <t>GALSSESWARE</t>
  </si>
  <si>
    <t>WATER GLASS 25CL  (MEETING ROOM)</t>
  </si>
  <si>
    <t>WINE/WATER GALSS 36CL</t>
  </si>
  <si>
    <t>CHAMPAGNE GLASS (FLUTE) 19CL</t>
  </si>
  <si>
    <t>ON THE ROCKS 40CL</t>
  </si>
  <si>
    <t>SOFT DRINK GLASS 33CL</t>
  </si>
  <si>
    <t>BEER GLASS- STEM 30CL</t>
  </si>
  <si>
    <t>JUICE GLASS 20CL (COFFEE BREAKS)</t>
  </si>
  <si>
    <t>BOWL DECORATIVE (SMALL)</t>
  </si>
  <si>
    <t>CARAFEJUP WITH ICE 0,25 L</t>
  </si>
  <si>
    <t>CARAFEJUP WITH ICE 0,5 L</t>
  </si>
  <si>
    <t>CARAFEJUP WITH ICE 1 L</t>
  </si>
  <si>
    <t>DECANTER  (COFFEE JUICES)</t>
  </si>
  <si>
    <t>CHINAWARE</t>
  </si>
  <si>
    <t>PLATE BREAD &amp; BUTTER 16CM</t>
  </si>
  <si>
    <t>STYLE COUP-PLATO LLANO 12CM ST111022.ARIANE</t>
  </si>
  <si>
    <t>DESSERT PLATE 26CM</t>
  </si>
  <si>
    <t>PLATE -DINNER 29CM</t>
  </si>
  <si>
    <t>PLATE-BREAKFAST 22CM (BUFFETS)</t>
  </si>
  <si>
    <t>BOWL SALAD 19CM</t>
  </si>
  <si>
    <t xml:space="preserve">BOWL PASTA </t>
  </si>
  <si>
    <t>PLATE-SOUP 23CM</t>
  </si>
  <si>
    <t>TEA CUP 20CL</t>
  </si>
  <si>
    <t>TEA POT SMALL</t>
  </si>
  <si>
    <t>TEA POT LARGE</t>
  </si>
  <si>
    <t>MILK JUG SMALL</t>
  </si>
  <si>
    <t>MLK JUG LARGE</t>
  </si>
  <si>
    <t>SUGAR BOWL</t>
  </si>
  <si>
    <t>CREAMER SMALL</t>
  </si>
  <si>
    <t>CREAMER LARGE</t>
  </si>
  <si>
    <t>TOOCHPICK HOLDER</t>
  </si>
  <si>
    <t>SERVICE LOGS</t>
  </si>
  <si>
    <t>SILVERWARE</t>
  </si>
  <si>
    <t>DESSERT-SPOON</t>
  </si>
  <si>
    <t>SERVING SPOON</t>
  </si>
  <si>
    <t>LADLE SPOON</t>
  </si>
  <si>
    <t>LADLE SAUCE</t>
  </si>
  <si>
    <t>DESSERT-KNIFE</t>
  </si>
  <si>
    <t>KNIFE-DINNER</t>
  </si>
  <si>
    <t>STEAK-DINNER</t>
  </si>
  <si>
    <t>FISH-KNIFE</t>
  </si>
  <si>
    <t>KNIFE CAKE</t>
  </si>
  <si>
    <t>CHEESE-KNIFE</t>
  </si>
  <si>
    <t>DESSERT-FORK</t>
  </si>
  <si>
    <t>DINNER-FORK</t>
  </si>
  <si>
    <t>FORK CAKE</t>
  </si>
  <si>
    <t>FORK SERVING</t>
  </si>
  <si>
    <t>PASTRY SERVER</t>
  </si>
  <si>
    <t>PASTRY LONG</t>
  </si>
  <si>
    <t>UTENSILIES</t>
  </si>
  <si>
    <t>TERMO JUG INOX 0,6</t>
  </si>
  <si>
    <t xml:space="preserve">TERMO JUG INOX 1L </t>
  </si>
  <si>
    <t>CHAFING DISH RECT. LARGE</t>
  </si>
  <si>
    <t>CHAFING DISH.  SOUP</t>
  </si>
  <si>
    <t xml:space="preserve">TRAY 15X15CM </t>
  </si>
  <si>
    <t>TRAY 13X13CM</t>
  </si>
  <si>
    <t xml:space="preserve">TRAY 10X10CM </t>
  </si>
  <si>
    <t>TRAY 8X8CM</t>
  </si>
  <si>
    <t>REV-BELLE CUISINE OVAL DISH MINI 7X2 BC0707.RE</t>
  </si>
  <si>
    <t>REV-BELLE CUISINE POT C/T.7,7X7 8 CL BC0108.REVOL</t>
  </si>
  <si>
    <t>RETANG. TRAY .51X15 CMS.1551-10 DOGAN</t>
  </si>
  <si>
    <t>RECTANG. TRAY 12X33CM.LLANA123310.DOGAN</t>
  </si>
  <si>
    <t>CRYSTAL TRAY  32,5X32,5.3021B.VIEJO VALLE</t>
  </si>
  <si>
    <t>RECTANG. CRYSTAL TRAY MATE 27X27.3020B.VIEJO VALLE</t>
  </si>
  <si>
    <t>CRYSTAL TRAY  MATE 30X19.VIEJO VALLE</t>
  </si>
  <si>
    <t xml:space="preserve">TRAY 6X6CM </t>
  </si>
  <si>
    <t xml:space="preserve">TRAY 31X3CM </t>
  </si>
  <si>
    <t xml:space="preserve">TRAY 24X3CM </t>
  </si>
  <si>
    <t xml:space="preserve">TRAY 16X3CM </t>
  </si>
  <si>
    <t xml:space="preserve">TRAY 9X3CM </t>
  </si>
  <si>
    <t>OIL &amp; VINEGAR STAND</t>
  </si>
  <si>
    <t>BUFET MELAMINE BOWL LARGE</t>
  </si>
  <si>
    <t>BUFET MELAMINE TRAYS LARGE</t>
  </si>
  <si>
    <t>BUFET MELAMINE BOWL SMALL</t>
  </si>
  <si>
    <t>BUFET MELAMINE TRAYS SMALL</t>
  </si>
  <si>
    <t>Total MICE</t>
  </si>
  <si>
    <t>REAL SEATING</t>
  </si>
  <si>
    <t>DESSERT PLATE 23CM</t>
  </si>
  <si>
    <t>BALDE METAL 144 UN</t>
  </si>
  <si>
    <t>SOUP SPOON</t>
  </si>
  <si>
    <t>FISH FORK</t>
  </si>
  <si>
    <t>GALSSWARE</t>
  </si>
  <si>
    <t>WATER/SOFT DRINKS GALSS 33CL</t>
  </si>
  <si>
    <t>RED WINE GLASS 45 CL</t>
  </si>
  <si>
    <t>WINE GLASS 35CL</t>
  </si>
  <si>
    <t>CHAMPAGNE FLUTE GLASS 19CL</t>
  </si>
  <si>
    <t>ON THE ROCKS LARGE 40CL</t>
  </si>
  <si>
    <t>ON THE ROCKS SMALL 30CL</t>
  </si>
  <si>
    <t>LONG DRINKS GLASS 50CL</t>
  </si>
  <si>
    <t>SHERRY/PORT GLASS 15CL</t>
  </si>
  <si>
    <t>BRANDY GLASS LARGE 51CL</t>
  </si>
  <si>
    <t>ASSORTMENT COCKTAIL GLASSES</t>
  </si>
  <si>
    <t>SHOT GLASS</t>
  </si>
  <si>
    <t>IRISH COFFEE GLASS</t>
  </si>
  <si>
    <t>BEER GLASS 33CL</t>
  </si>
  <si>
    <t>JUICE GLASS 24CL</t>
  </si>
  <si>
    <t>OPENER BOTTLE WINE</t>
  </si>
  <si>
    <t>ICE GRIPER</t>
  </si>
  <si>
    <t>TRAY WAITER AROUND INOX 40CM</t>
  </si>
  <si>
    <t>ICE BUCKET (INCL. BASIS)</t>
  </si>
  <si>
    <t>RETAURANT</t>
  </si>
  <si>
    <t>TOTAL ROOMS</t>
  </si>
  <si>
    <t>Ratio</t>
  </si>
  <si>
    <t>ea</t>
  </si>
  <si>
    <t>BEER GLASS 38CL</t>
  </si>
  <si>
    <t>TEA SOUCER 15XCM</t>
  </si>
  <si>
    <t>SPOON COFFEE</t>
  </si>
  <si>
    <t>WINE GLASS 32CL</t>
  </si>
  <si>
    <t>ON THE ROCKS GLASS 40CL</t>
  </si>
  <si>
    <t>ON THE ROCKS GLASS 40CL  (bathrooom)</t>
  </si>
  <si>
    <t>KETTLE 0,8 77000</t>
  </si>
  <si>
    <t>TURNDOWN TRAY 61500 PB009</t>
  </si>
  <si>
    <t>WELCOME TRAY NESPRESSO 60180 PB009</t>
  </si>
  <si>
    <t>NESPRESSO BOX 60605 PB009</t>
  </si>
  <si>
    <t>TRAY 12X12CM</t>
  </si>
  <si>
    <t>NAPKIN TRAY</t>
  </si>
  <si>
    <t>BOTTLE OPENER</t>
  </si>
  <si>
    <t>CORKSCREW</t>
  </si>
  <si>
    <t>Rooms</t>
  </si>
  <si>
    <t>PCME DOUBT</t>
  </si>
  <si>
    <t>TOTAL BARS</t>
  </si>
  <si>
    <t>SEATINGS</t>
  </si>
  <si>
    <t>TABLES</t>
  </si>
  <si>
    <r>
      <t>N</t>
    </r>
    <r>
      <rPr>
        <vertAlign val="superscript"/>
        <sz val="10"/>
        <color rgb="FF000000"/>
        <rFont val="Calibri"/>
        <family val="2"/>
        <scheme val="minor"/>
      </rPr>
      <t>er</t>
    </r>
    <r>
      <rPr>
        <sz val="10"/>
        <color indexed="8"/>
        <rFont val="Calibri"/>
        <family val="2"/>
        <scheme val="minor"/>
      </rPr>
      <t xml:space="preserve"> BARS</t>
    </r>
  </si>
  <si>
    <t>BAR EQUIPMENT</t>
  </si>
  <si>
    <t>DESCRIPTION</t>
  </si>
  <si>
    <t>Utensilies</t>
  </si>
  <si>
    <t>CORK SCREW-WAITERS FRIEND</t>
  </si>
  <si>
    <t>POURERSSPEED POURERS</t>
  </si>
  <si>
    <t>STORE N' POUR 1LT</t>
  </si>
  <si>
    <t>ALCOHOL MEASURE 25ML</t>
  </si>
  <si>
    <t>ALCOHOL MEASURE 35ML</t>
  </si>
  <si>
    <t>ALCOHOL MEASURE 50ML</t>
  </si>
  <si>
    <t>COCKTAIL SHAKER 750ML</t>
  </si>
  <si>
    <t>COCKTAIL STRAINER- HAWTHORNE</t>
  </si>
  <si>
    <t>JULEP STRAINER</t>
  </si>
  <si>
    <t>FINE STRAINER</t>
  </si>
  <si>
    <t>BAR SPOON IN SPIRAL</t>
  </si>
  <si>
    <t>ICE TONGS</t>
  </si>
  <si>
    <t>SQUEEZER FRUITS</t>
  </si>
  <si>
    <t>FUNNEL</t>
  </si>
  <si>
    <t>BAR KNIFE-PARING KNIFE 7,5CM</t>
  </si>
  <si>
    <t>BAR KNIFE LARGE FOR FRUITS 10CM.</t>
  </si>
  <si>
    <t>COURTING BOARDS (COLOURS)</t>
  </si>
  <si>
    <t>ICE SCOOP-STAINLESS 15-18CL</t>
  </si>
  <si>
    <t>TRAY NON SLIP</t>
  </si>
  <si>
    <t>FUENTE INOX OVAL 50CM 2515.SUPREMINOX</t>
  </si>
  <si>
    <t>SOPORTE MADERA BANDEJAS 21.TABLECRAFT</t>
  </si>
  <si>
    <t>TRAY WAITERS METAL</t>
  </si>
  <si>
    <t>SAULT GRINDER</t>
  </si>
  <si>
    <t>MEASURING SPOON 5 UNITS</t>
  </si>
  <si>
    <t>BOSTON SHAKER</t>
  </si>
  <si>
    <t>TRADITIONAL SHAKER</t>
  </si>
  <si>
    <t xml:space="preserve">ICE-SCOOP </t>
  </si>
  <si>
    <t>COCKTAIL/SMOOTHIE BLENDER</t>
  </si>
  <si>
    <t>COCKTAIL MIXING GLASS</t>
  </si>
  <si>
    <t>CHAMPAGNE STOPPER</t>
  </si>
  <si>
    <t>WINE VACUUM SEALER</t>
  </si>
  <si>
    <t>MILK JUG (DIFFERENT COLOURS)</t>
  </si>
  <si>
    <t>VACUUM WINE SEALER (LIDS)</t>
  </si>
  <si>
    <t>COCKTAIL GLASS 24CL</t>
  </si>
  <si>
    <t>IRISH COFFEE GALSS</t>
  </si>
  <si>
    <t>BRASSERIE-TAZA CAFE APILABLE 9CL BR41009.ARIANE</t>
  </si>
  <si>
    <t>TEA POT LARGELARGE</t>
  </si>
  <si>
    <t>MILK JUG SMALL 20CL</t>
  </si>
  <si>
    <t>MILK JUG LARGE 30CL</t>
  </si>
  <si>
    <t>BRASSERIE-AZUCARERO C/TAPA BR66020.ARIANE</t>
  </si>
  <si>
    <t>CANDLE GLASSES CHANDELIER DUNI ELECTRIC</t>
  </si>
  <si>
    <t>FLOWER VASE</t>
  </si>
  <si>
    <t>CANDELABRO CRISTAL SCACCHI AVELLANA (2X6)</t>
  </si>
  <si>
    <t>CUCHILLO LIMONES RIZADOR 40MM 6128.ARCOS</t>
  </si>
  <si>
    <t>NAPKIN HOLDER</t>
  </si>
  <si>
    <t>silverware</t>
  </si>
  <si>
    <t>Others</t>
  </si>
  <si>
    <t xml:space="preserve">GLASS FROSTER </t>
  </si>
  <si>
    <t>COCKTAIL BUBBLE GUN</t>
  </si>
  <si>
    <t>ICE MOLDS</t>
  </si>
  <si>
    <t>LIME JUICER</t>
  </si>
  <si>
    <t>JIGGERS</t>
  </si>
  <si>
    <t>ROOMS</t>
  </si>
  <si>
    <t>% ROOM SERVICE</t>
  </si>
  <si>
    <t>AVERAGE ROOM SERVICES PER DAY</t>
  </si>
  <si>
    <t>MATERIAL</t>
  </si>
  <si>
    <t>HOT BOX (ONLY FOR HIGH RANGE HOTELS)</t>
  </si>
  <si>
    <t>CADDY FOR HOT BOXES (6 HOT BOX)</t>
  </si>
  <si>
    <t>STEEL CLOCHES</t>
  </si>
  <si>
    <t>ROOM SERVICE TRAYS</t>
  </si>
  <si>
    <t>BURGUER PLATE 32x15cm</t>
  </si>
  <si>
    <t>BOWLS FOR GARNISH</t>
  </si>
  <si>
    <t>BOWL FOR SALADS</t>
  </si>
  <si>
    <t>COVER FOR BOWLS SALADS</t>
  </si>
  <si>
    <t>WATER GLASS 46CL</t>
  </si>
  <si>
    <t>VINAGRETTE HERMETIC JARR 60ML</t>
  </si>
  <si>
    <t>SAUCES MINI TRAY 27X8CM</t>
  </si>
  <si>
    <t>FLOWER GLASS (only for Collection, Tivoli, Anantara)</t>
  </si>
  <si>
    <t>ASSORTIMENT ROOM SERVICE PLATE</t>
  </si>
  <si>
    <t>PLATE DESSERT 22CM</t>
  </si>
  <si>
    <t>Nº ROOMS</t>
  </si>
  <si>
    <t>AVERAGE DAILY C-INS</t>
  </si>
  <si>
    <t>WELCOME DRINK</t>
  </si>
  <si>
    <t>rratio</t>
  </si>
  <si>
    <t>WATER JARR 1L</t>
  </si>
  <si>
    <t>GLASS TRAY</t>
  </si>
  <si>
    <t>FRUIT TRAY</t>
  </si>
  <si>
    <t>SWEETS BOWL SMALL</t>
  </si>
  <si>
    <t>SWEETS BOWL LARGE</t>
  </si>
  <si>
    <t>JUICE /WATER GLASS 20CL</t>
  </si>
  <si>
    <t>MELAMINE TRAY 32,5X26.5 15450</t>
  </si>
  <si>
    <t>MELAMINE FOUNTAIN 56X15CM WHYTE</t>
  </si>
  <si>
    <t>CHOCOLATE JARR (CRYSTAL) SMALL</t>
  </si>
  <si>
    <t>CHOCOLATE JARR (CRYSTAL) LARGE</t>
  </si>
  <si>
    <t>ON THE ROCKS GLASS 30CL</t>
  </si>
  <si>
    <t>CANTEEN</t>
  </si>
  <si>
    <t>Budget</t>
  </si>
  <si>
    <t>MICROONDAS 23L 69323.LACOR</t>
  </si>
  <si>
    <t>FILTER COFFEE MACHINE</t>
  </si>
  <si>
    <t>TABLE FORK</t>
  </si>
  <si>
    <t>TABLE KNIFE</t>
  </si>
  <si>
    <t>PLATE -DINNER 26CM</t>
  </si>
  <si>
    <t>COFFEE SPOON</t>
  </si>
  <si>
    <t>WATER GLASS 36CL</t>
  </si>
  <si>
    <t>COFFEE SAUCER 15CM</t>
  </si>
  <si>
    <t>COFFEE CUP 20CL</t>
  </si>
  <si>
    <t>WATER JAR 1L  CRYSTAL</t>
  </si>
  <si>
    <t>FRIDGE</t>
  </si>
  <si>
    <t>Canteen</t>
  </si>
  <si>
    <t>KITCHEN EQUIPMENT RATIOS</t>
  </si>
  <si>
    <t>Consideered for a sales mix till 20% (FB only, no room rental, over total sales)</t>
  </si>
  <si>
    <t>if mix more than 35% FB, analyze in detail needs</t>
  </si>
  <si>
    <t>KITCHENWARE</t>
  </si>
  <si>
    <t>Código</t>
  </si>
  <si>
    <t>Descripción</t>
  </si>
  <si>
    <t>Qty BB</t>
  </si>
  <si>
    <t xml:space="preserve">METERING JUR 1L </t>
  </si>
  <si>
    <t>SQUEEZE BOTTLE 360ML TRANSP.</t>
  </si>
  <si>
    <t>SQUEEZE BOTTLE 473ML TRANSP</t>
  </si>
  <si>
    <t xml:space="preserve">SQUEEZE BOTTLE 946ML </t>
  </si>
  <si>
    <t xml:space="preserve">SIFHON  0,5L </t>
  </si>
  <si>
    <t>ROBOT COUPE</t>
  </si>
  <si>
    <t>MIXER</t>
  </si>
  <si>
    <t>CAR PORTATRAYSBANDEJAS 17 GUIDES</t>
  </si>
  <si>
    <t>GASTRONORM.1/1 100 PERF.</t>
  </si>
  <si>
    <t xml:space="preserve">GASTRONORM 1/1 65mm </t>
  </si>
  <si>
    <t>GASTRONORM 1/2 260*350mm x 65mm</t>
  </si>
  <si>
    <t>GASTRONORM 1/1 20 mm</t>
  </si>
  <si>
    <t>GASTRONORM 1/9 10mm</t>
  </si>
  <si>
    <t>LADLE INOX 6CM</t>
  </si>
  <si>
    <t xml:space="preserve">LADLE INOX 8CM </t>
  </si>
  <si>
    <t>LADLE INOX 10CM</t>
  </si>
  <si>
    <t xml:space="preserve">LADLE INOX 12CM </t>
  </si>
  <si>
    <t>SKIMMER INOX 10CM</t>
  </si>
  <si>
    <t xml:space="preserve">SKIMMER INOX 12CM </t>
  </si>
  <si>
    <t>SKIMMER INOX 14CM</t>
  </si>
  <si>
    <t xml:space="preserve">SKIMMER INOX 14CM </t>
  </si>
  <si>
    <t>SKIMMER INOX 18CM</t>
  </si>
  <si>
    <t xml:space="preserve">WHISK INOX 25CM </t>
  </si>
  <si>
    <t xml:space="preserve">WHISK INOX 35CM </t>
  </si>
  <si>
    <t>ICE CREAM INOX (35)</t>
  </si>
  <si>
    <t xml:space="preserve">WRINGER INOX 40CM </t>
  </si>
  <si>
    <t>STRAINER INOX 20.CM</t>
  </si>
  <si>
    <t>STRAINER INOX BALL 20CM</t>
  </si>
  <si>
    <t>CHINESSE SRAINER 24CM</t>
  </si>
  <si>
    <t>CHINESSE STRAINER  MALLA 20CM</t>
  </si>
  <si>
    <t>GRATER INOX LARGE+</t>
  </si>
  <si>
    <t>COOKING POT INOX 32.</t>
  </si>
  <si>
    <t>COOKING POT INOX 40.RECTA.</t>
  </si>
  <si>
    <t>COOKING POT NOX 20.RECTA.</t>
  </si>
  <si>
    <t>PAN INOX 32.</t>
  </si>
  <si>
    <t>PAN INOX 45.</t>
  </si>
  <si>
    <t>PAN INOX 40.</t>
  </si>
  <si>
    <t>PAN INOX 32.ALTA.PROFESIONAL.SANTELOI</t>
  </si>
  <si>
    <t>SAUTEX INOX 24CM</t>
  </si>
  <si>
    <t>SAUCEPAN INOX 28 CM</t>
  </si>
  <si>
    <t xml:space="preserve">SAUCEPAN INOX 16 CM </t>
  </si>
  <si>
    <t xml:space="preserve">SAUCEPAN INOX 24 CM </t>
  </si>
  <si>
    <t xml:space="preserve">SKILLET METAL  50CM </t>
  </si>
  <si>
    <t>PEALING KNIFE 9CM</t>
  </si>
  <si>
    <t>HOLLOW KNIFE 15CM</t>
  </si>
  <si>
    <t xml:space="preserve">HOLLOW KNIFE. 18CM </t>
  </si>
  <si>
    <t>CHEF'S KNIFE 20CM</t>
  </si>
  <si>
    <t>CHEF'S KNIFE 25CM</t>
  </si>
  <si>
    <t xml:space="preserve">CHEF'S KNIFE 28CM </t>
  </si>
  <si>
    <t>BREAD KNIFE 20CM</t>
  </si>
  <si>
    <t xml:space="preserve">CARVING FORK 18CM </t>
  </si>
  <si>
    <t>GRATER INOX LARGE JULIANNE</t>
  </si>
  <si>
    <t xml:space="preserve">SIEVE INOX 26 CM </t>
  </si>
  <si>
    <t>BBQ TWEEZERS INOX 24 CM</t>
  </si>
  <si>
    <t>INFRARED THERMOMETER</t>
  </si>
  <si>
    <t>SKEWER THERMOMETER MEAT ELECT.</t>
  </si>
  <si>
    <t xml:space="preserve">BALANCE INDUST.ELECT.30KG </t>
  </si>
  <si>
    <t>SKILLET  20CM PROFESIONAL/INDUCTION</t>
  </si>
  <si>
    <t>SKILLET  24CM PROFESIONAL/INDUCTION</t>
  </si>
  <si>
    <t>SKILLET 28CM PROFESIONAL/INDUCTION</t>
  </si>
  <si>
    <t>GASTRONORM POLIC.1/1 15CM 16Cw</t>
  </si>
  <si>
    <t>GASTRONORM POLIC.1/2 15CM 26CW</t>
  </si>
  <si>
    <t>GASTRONORM POLIC.1/1 20CM 18CW</t>
  </si>
  <si>
    <t>COVER POLIC.1/1 C/ASA 10Cw</t>
  </si>
  <si>
    <t>COVER POLIC.1/2 HERMETICA 20CW</t>
  </si>
  <si>
    <t>COVER POLIC.1/2 C/ASA 20CW</t>
  </si>
  <si>
    <t>GASTRONORM POLIC.1/4 10CM 44CW</t>
  </si>
  <si>
    <t xml:space="preserve">GASTRONORM POLIC.1/4 15CM 46CW </t>
  </si>
  <si>
    <t>FLEXIBLE COVER POLIETIL.1/4 40SC.</t>
  </si>
  <si>
    <t>GASTRONORM POLIC.1/6 10CM 64CW</t>
  </si>
  <si>
    <t>COVER POLIC.1/6 C/ASA 60CW</t>
  </si>
  <si>
    <t>CONTAINER . 1,9L.</t>
  </si>
  <si>
    <t>CONTAINER 4L POLIC</t>
  </si>
  <si>
    <t>PLASTIC COVER AROUND (1,9-3,8)</t>
  </si>
  <si>
    <t>CONTAINER .6L POLIC.</t>
  </si>
  <si>
    <t xml:space="preserve">COVER POLIC.(12,18,22L) </t>
  </si>
  <si>
    <t>GASTRONORM PLAST.1/2 10CM 24PP</t>
  </si>
  <si>
    <t xml:space="preserve">GASTRONORM PLAST 1/2 15 CM 26PP </t>
  </si>
  <si>
    <t xml:space="preserve">BOX 53X40X38 60L </t>
  </si>
  <si>
    <t xml:space="preserve">ROLLER POLIETIL.50 CM </t>
  </si>
  <si>
    <t xml:space="preserve">MAT SILICONE 530X325 </t>
  </si>
  <si>
    <t xml:space="preserve">BRUSH  SILICONE M/INOX </t>
  </si>
  <si>
    <t xml:space="preserve">SPECIES INOX </t>
  </si>
  <si>
    <t>SPATULA EXOGLAS 35CMS.</t>
  </si>
  <si>
    <t>SPATULA EXOGLAS 40CMS.4745</t>
  </si>
  <si>
    <t>RUBBER BLADE 25CM</t>
  </si>
  <si>
    <t>RUBBER BLADE 35CM</t>
  </si>
  <si>
    <t xml:space="preserve">SCRAPER INOX </t>
  </si>
  <si>
    <t>SPATULA INOX PASTELERIA 20CM</t>
  </si>
  <si>
    <t>SPATULA INOX COCINA 12,5CM</t>
  </si>
  <si>
    <t>SPATULA INOX COCINA 16CM</t>
  </si>
  <si>
    <t xml:space="preserve">CHAIRA 30CM PROFESIONAL </t>
  </si>
  <si>
    <t>DESCORAZONADOR 7,5CM 6123.ARCOS</t>
  </si>
  <si>
    <t>DRAINED 2,2CM 2,5CM DOBLE</t>
  </si>
  <si>
    <t>DRAINED 2,2CM 4240/2,2</t>
  </si>
  <si>
    <t>KITCHEN SHEARS 23CM PROFESIONAL</t>
  </si>
  <si>
    <t xml:space="preserve">KITCHEN SHEARS 24CM </t>
  </si>
  <si>
    <t>POTATO MASHER Nº5 37 CM</t>
  </si>
  <si>
    <t>CUT EGGS INOX</t>
  </si>
  <si>
    <t xml:space="preserve">FISH GRIPER PAP2 </t>
  </si>
  <si>
    <t xml:space="preserve">MANDOLIN INOX </t>
  </si>
  <si>
    <t xml:space="preserve">CAN OPENER  </t>
  </si>
  <si>
    <t>INDUSTRIAL CAN OPENER</t>
  </si>
  <si>
    <t>GLOVE INOX.WHYTE T/MEDIUM</t>
  </si>
  <si>
    <t xml:space="preserve"> CUTTING BOARD POLIETIL.50X30X2 BLUE</t>
  </si>
  <si>
    <t>CUTTING BOARD POLIETIL.50X30X2 RED</t>
  </si>
  <si>
    <t>CUTTING BOARD  POLIETIL.50X30X2 GREEN</t>
  </si>
  <si>
    <t>CUTTING BOARD  POLIETIL.50X30X2.YELLOW</t>
  </si>
  <si>
    <r>
      <t>CUTTING BOARD POLIETIL.</t>
    </r>
    <r>
      <rPr>
        <sz val="10"/>
        <rFont val="Calibri"/>
        <family val="2"/>
        <scheme val="minor"/>
      </rPr>
      <t>35X20X2.</t>
    </r>
    <r>
      <rPr>
        <sz val="10"/>
        <color theme="1"/>
        <rFont val="Calibri"/>
        <family val="2"/>
        <scheme val="minor"/>
      </rPr>
      <t>SACOPISA WHYTE</t>
    </r>
  </si>
  <si>
    <t xml:space="preserve"> BOARDS SUPPORT POLIETIL.</t>
  </si>
  <si>
    <t>MORTAR POLIETIL.16X10.</t>
  </si>
  <si>
    <t>MORTAR POLIETIL.20CM.</t>
  </si>
  <si>
    <t>TRIANGLE POLIETIL.45X45</t>
  </si>
  <si>
    <t>PEALING KINFE 10CM</t>
  </si>
  <si>
    <t xml:space="preserve">SPATULA INOX BAKERY 25CM </t>
  </si>
  <si>
    <t>MEAT KNIFE  35CM</t>
  </si>
  <si>
    <t xml:space="preserve">FISH AXE º 31CM </t>
  </si>
  <si>
    <t>POTATOES PEELEER M/PLAST. 6CM</t>
  </si>
  <si>
    <t xml:space="preserve">CRUSHED MEAT </t>
  </si>
  <si>
    <t xml:space="preserve">DESCALERS 26CM </t>
  </si>
  <si>
    <t>GASTRONORM 1/1 40.M</t>
  </si>
  <si>
    <t>CENTRIFUGE MANUAL EASY LARGE</t>
  </si>
  <si>
    <t>CAKE MOULD ANTIAD.30CM</t>
  </si>
  <si>
    <t xml:space="preserve"> WOOD CAR SERVICE 74X48X75 </t>
  </si>
  <si>
    <t>CAR INOX 3 BANDEJA 80X50x101,5</t>
  </si>
  <si>
    <t xml:space="preserve">CAR POLIET.SERVICE 3BAND.103X50X96 </t>
  </si>
  <si>
    <t>CAR PORTAPLATES</t>
  </si>
  <si>
    <t xml:space="preserve">GLASS BASKET  GREEN </t>
  </si>
  <si>
    <t>BASKET GLASS BLUE</t>
  </si>
  <si>
    <t>BASKET GLASSES  49G712 BLUE</t>
  </si>
  <si>
    <t>CAULDRON INOX  36CM</t>
  </si>
  <si>
    <t>GASTRONORM  PLASTIC 1/1 10 CM</t>
  </si>
  <si>
    <t>GASTRONORM PLASTIC 1/1 15 CM</t>
  </si>
  <si>
    <t>ASSOR. NIPPLE POLIC.(6PZ)</t>
  </si>
  <si>
    <t>SAUCE DISPENSER</t>
  </si>
  <si>
    <t>THERMOMIX</t>
  </si>
  <si>
    <t>DUMP 120L GREEN</t>
  </si>
  <si>
    <t>DUMP 60L YELLOW</t>
  </si>
  <si>
    <t>CAR PER BASKETS</t>
  </si>
  <si>
    <t>BOX 56X34X20 22L</t>
  </si>
  <si>
    <t>CUBETA 30X20X6 2L 1129.ARAVEN</t>
  </si>
  <si>
    <t>CUBETA 54X38,5X8 10L 1133.ARAVEN</t>
  </si>
  <si>
    <t>KITCHEN BLOWTORTCH</t>
  </si>
  <si>
    <t>MICROWAVES</t>
  </si>
  <si>
    <t>VACUUM PACER</t>
  </si>
  <si>
    <t>COLD CUT SLICER GC.250.SAMMIC</t>
  </si>
  <si>
    <t>RONER 20L 1003926</t>
  </si>
  <si>
    <t>DHYDRATION MACHINE</t>
  </si>
  <si>
    <t>SHOW COOKING</t>
  </si>
  <si>
    <t>PAN INOX 22.ALTA.PROFESIONAL.SANTELOI</t>
  </si>
  <si>
    <t>CUTTING BOARD POLIETIL.35X20X2.SACOPISA WHYTE</t>
  </si>
  <si>
    <t>WAFFEL MARKER</t>
  </si>
  <si>
    <t>CREPE MAKER</t>
  </si>
  <si>
    <t>SYRUP DISPENSERS</t>
  </si>
  <si>
    <t>NEEDS</t>
  </si>
  <si>
    <t>SUPPLIER</t>
  </si>
  <si>
    <t>Plate - breakfast 22cm</t>
  </si>
  <si>
    <t>style cop-plato llano 22cm ST111022 Ariane</t>
  </si>
  <si>
    <t>Bowl - cereal 16cm</t>
  </si>
  <si>
    <t xml:space="preserve">braserie-bowl apilable 18cm BR23018 ARIANE </t>
  </si>
  <si>
    <t>Tea cup</t>
  </si>
  <si>
    <t xml:space="preserve">braserie- taza té apilable 20cl BR41020ARIANE </t>
  </si>
  <si>
    <t>Tea saucer</t>
  </si>
  <si>
    <t>BRASSERIE-PLATO TE 15CM BR14015.ARIANE</t>
  </si>
  <si>
    <t xml:space="preserve">Espresso cup </t>
  </si>
  <si>
    <t>Espresso saucer</t>
  </si>
  <si>
    <t>BRASSERIE-PLATO CAFE 13CM BR14013.ARIANE</t>
  </si>
  <si>
    <t>Tea mug logo Collection filter and cover</t>
  </si>
  <si>
    <t>TAZA INFUSION CON LOGO COLLECTION TAPA E INFUSOR</t>
  </si>
  <si>
    <t xml:space="preserve">Tea pot - small </t>
  </si>
  <si>
    <t>BRASSERIE-TETERA 40CL BR621040.ARIANE</t>
  </si>
  <si>
    <t>Tea pot - large</t>
  </si>
  <si>
    <t>Milk Jug - small</t>
  </si>
  <si>
    <t>BRASSERIE-LECHERA 20CL BR64020.ARIANE</t>
  </si>
  <si>
    <t>Milk Jug - large</t>
  </si>
  <si>
    <t>BRASSERIE-LECHERA 35CL BR64035.ARIANE</t>
  </si>
  <si>
    <t>Sugar bowl</t>
  </si>
  <si>
    <t xml:space="preserve">BRASSERIE-AZUCARERO SOBRES 9X3CM BR77009 ARIANE </t>
  </si>
  <si>
    <t>flower vase</t>
  </si>
  <si>
    <t>FLORERO PARA DECORACION FLOR/PLANTA EN MESA</t>
  </si>
  <si>
    <t>Creamer - small</t>
  </si>
  <si>
    <t>Creamer - large</t>
  </si>
  <si>
    <t>Egg cup/stand</t>
  </si>
  <si>
    <t>BANQUET-HUEVERA BAEG01.RAK</t>
  </si>
  <si>
    <t>Salt Grinder</t>
  </si>
  <si>
    <t>BRASSERIE-SALERO BR71007.ARIANE</t>
  </si>
  <si>
    <t>Pepper Grinder</t>
  </si>
  <si>
    <t>BRASSERIE-PIMENTERO BR72007.ARIANE</t>
  </si>
  <si>
    <t>Plate - side dish ±12cm</t>
  </si>
  <si>
    <t>Plate - dessert 26.5cm</t>
  </si>
  <si>
    <t>STYLE COUP-PLATO LLANO 25CM ST111025.ARIANE</t>
  </si>
  <si>
    <t>Plate - dinner 29cm</t>
  </si>
  <si>
    <t>STYLE COUP-PLATO LLANO 28CM ST111028.ARIANE</t>
  </si>
  <si>
    <t>BRASSERIE-BOWL APILABLE 16CM BR23016.ARIANE</t>
  </si>
  <si>
    <t>Soup plate 23cm</t>
  </si>
  <si>
    <t>STYLE-PLATO HONDO 25CM ST12025.ARIANE</t>
  </si>
  <si>
    <t>BRASSERIE-TAZA TE APILABLE 20CL BR41020.ARIANE</t>
  </si>
  <si>
    <t>AZUCARERO METACRILATO TRANSPARENTE AHUMADO 8 COMPARTIMENTOS</t>
  </si>
  <si>
    <t>plaser</t>
  </si>
  <si>
    <t>BANDEJA NEGRA RECTANGULAR 30 X 15 X 2 VIEJO VALLE</t>
  </si>
  <si>
    <t xml:space="preserve"> CASA DELFIN</t>
  </si>
  <si>
    <t>SPARK BOWL SAPPHIRE 13 CM BCBLSBSK 1 CHURCHILL</t>
  </si>
  <si>
    <t>CAZUELA 23CM NEGRO ZCBRPN1.CHURCHILL</t>
  </si>
  <si>
    <t>CAZUELA C/TAPA STONEWARE NEGR/ROJ.17X10X5CM</t>
  </si>
  <si>
    <t>CAZUELA C/TAPA STONEWARE ROJ/BLAN.17X10X5CM</t>
  </si>
  <si>
    <t>TAZA CAFE 11CL SMOOS 208948.GUYGRENNE</t>
  </si>
  <si>
    <t>PLATO CAFÉ GUY DEGRENNE</t>
  </si>
  <si>
    <t>TAZA TÉ 20 CL GUY DEGRENNE</t>
  </si>
  <si>
    <t>PLATO TÉ GUY DEGRENNE</t>
  </si>
  <si>
    <t>TULIP</t>
  </si>
  <si>
    <t>COUNTRY BOWL CON TAPA 2625.99</t>
  </si>
  <si>
    <t>PLATO SPIRAL GREEN 26 CM 2202.26</t>
  </si>
  <si>
    <t>CUBO ACERO PEQUEÑO  7x7 SUPREMINOX</t>
  </si>
  <si>
    <t>JOSE DIAZ</t>
  </si>
  <si>
    <t>MIN RUSTIDERA INOX 140 MM SUPREMINOX</t>
  </si>
  <si>
    <t>PLATO NEGRO NEOFUSION 26 CM RAK NFGDDP29BK</t>
  </si>
  <si>
    <t>PLATO NEGRO NEOFUSION 23 CM RAK SEDSTRB71</t>
  </si>
  <si>
    <t>TRIANGLE BOWL 23,5 CM 60CL CHURCHILL</t>
  </si>
  <si>
    <t>NEO FUSION 18 CM NEGRO RAK NFMROP18BK</t>
  </si>
  <si>
    <t xml:space="preserve">tea cup </t>
  </si>
  <si>
    <t xml:space="preserve">CASA DELFIN </t>
  </si>
  <si>
    <t>tea cup saucer</t>
  </si>
  <si>
    <t>Napkin Tray</t>
  </si>
  <si>
    <t>FUENTE CUADRADA 12X12CM V000-3051.PORDAMSA</t>
  </si>
  <si>
    <t>PTE</t>
  </si>
  <si>
    <t>PLATE , TRAYS FOR SANDWICHES</t>
  </si>
  <si>
    <t>SPECIALITY-PLATO HAMBURGUESA 32X15CM</t>
  </si>
  <si>
    <t>SPECIALITY-BOWL CUADRADO 14CM</t>
  </si>
  <si>
    <t>BOWL CRISTAL REDONDO 23CM APILABLE.ARCOROC</t>
  </si>
  <si>
    <t>SAUCES MINI TRAY</t>
  </si>
  <si>
    <t>FUENTE RECT.27X8 V000-3054.PORDAMSA</t>
  </si>
  <si>
    <t>DELFIN</t>
  </si>
  <si>
    <t xml:space="preserve">PLATE  </t>
  </si>
  <si>
    <t>STYLE COUP-PLATO LLANO 22CM ST111022.ARIANE</t>
  </si>
  <si>
    <t>COFFEE SAUCER</t>
  </si>
  <si>
    <t>COFFEE CUP</t>
  </si>
  <si>
    <t>ESPRESSO CUP</t>
  </si>
  <si>
    <t>teaspoon</t>
  </si>
  <si>
    <t>OLIVIA-CUCHARA CAFE.PINTI</t>
  </si>
  <si>
    <t>moka sp</t>
  </si>
  <si>
    <t>OLIVIA-CUCHARA MOKA.PINTI</t>
  </si>
  <si>
    <t>dessert fork</t>
  </si>
  <si>
    <t>OLIVIA-TENEDOR POSTRE.PINTI</t>
  </si>
  <si>
    <t>dessert spoon</t>
  </si>
  <si>
    <t>OLIVIA-CUCHARA POSTRE.PINTI</t>
  </si>
  <si>
    <t>dessert knife</t>
  </si>
  <si>
    <t>OLIVIA-CUCHILLO POSTRE.PINTI</t>
  </si>
  <si>
    <t>Buffet tongs</t>
  </si>
  <si>
    <t>PINZA MULTIUSO INOX 20CM 50919400.PINTI</t>
  </si>
  <si>
    <t>Spoon - dessert</t>
  </si>
  <si>
    <t>Spoon - coffee / tea</t>
  </si>
  <si>
    <t>Spoon - espresso</t>
  </si>
  <si>
    <t>Spoon - serving</t>
  </si>
  <si>
    <t>CUCHARA SERVIR INOX 20CM 07600040.PINTI</t>
  </si>
  <si>
    <t>Ladle - soup</t>
  </si>
  <si>
    <t>HOTEL PINTI-CAZO SOPA.PINTI</t>
  </si>
  <si>
    <t>Ladle - sauce</t>
  </si>
  <si>
    <t>PITAGORA-CUCHARA SERVIR SALSA 0038. PINTI</t>
  </si>
  <si>
    <t>Knife - B&amp;B</t>
  </si>
  <si>
    <t>OLIVIA-CUCHILLO MESA.PINTI</t>
  </si>
  <si>
    <t>Knife - dinner</t>
  </si>
  <si>
    <t>Knife - steak</t>
  </si>
  <si>
    <t>CUCHILLO CHULETERO INOX 2702.BECCHETTI</t>
  </si>
  <si>
    <t>Fish Knife</t>
  </si>
  <si>
    <t>OLIVIA-PALA PESCADO.PINTI</t>
  </si>
  <si>
    <t>Fork - dessert</t>
  </si>
  <si>
    <t>Fork - dinner</t>
  </si>
  <si>
    <t>OLIVIA-TENEDOR MESA.PINTI</t>
  </si>
  <si>
    <t>Pastry tong</t>
  </si>
  <si>
    <t>PALA PASTEL DENTADA 30CM 07600081.PINTI</t>
  </si>
  <si>
    <t>TENEDOR ETERNUM POSTRE 1890 E3-1890-14</t>
  </si>
  <si>
    <t>CUCHARA ETERNUM POSTRE 1890 E3-1890-15</t>
  </si>
  <si>
    <t>CUCHILLO ETERNUM POSTRE 1890 E3-1890-6</t>
  </si>
  <si>
    <t>CUCHARA MOKA ETERNUM 1890 E3-1890-26</t>
  </si>
  <si>
    <t>CUCHARA CAFÉ ETERNUM 1890 E3-1890-3</t>
  </si>
  <si>
    <t>CUCHILLO QUESO 22CM 2PUNTA 074000AA.PINTI</t>
  </si>
  <si>
    <t>CUCHILLO PAN 20CM D414-D.SANTELOI</t>
  </si>
  <si>
    <t>Alcohol measure 25ml Bonzer</t>
  </si>
  <si>
    <t>MEDIDA COCKTAIL INOX 971.HOSLTENOVO</t>
  </si>
  <si>
    <t>Alcohol measure 35ml Bonzer</t>
  </si>
  <si>
    <t>Alcohol measure 50ml Bonzer</t>
  </si>
  <si>
    <t>Cocktail shaker - 2-piece Boston shaker</t>
  </si>
  <si>
    <t>COCTELERA BOSTON 7850 DEAGOSTINI</t>
  </si>
  <si>
    <t>Cocktail strainer - Hawthorne</t>
  </si>
  <si>
    <t>COLADOR GUSANILLO INOX PROFESIONAL</t>
  </si>
  <si>
    <t>Julep Strainer</t>
  </si>
  <si>
    <t>Fine strainer</t>
  </si>
  <si>
    <t xml:space="preserve">COLADOR MEDIA BOLA </t>
  </si>
  <si>
    <t>Bar spoon - Bonzer with coin end and spiral shaft</t>
  </si>
  <si>
    <t>CUCHARA COCTAIL ESPIRAL 27CM 1018.</t>
  </si>
  <si>
    <t>Ice tongs</t>
  </si>
  <si>
    <t>PINZA HIELO INOX 16CM 50919300.PINTI</t>
  </si>
  <si>
    <t>Bar knife - paring knife</t>
  </si>
  <si>
    <t>CUCHILLO MONDADOR 7,5CM 2810.ARCOS</t>
  </si>
  <si>
    <t>Bar knife - larger for fruit</t>
  </si>
  <si>
    <t>2802-CUCHILLO COCINERO 10CM.ARCOS</t>
  </si>
  <si>
    <t>Ice scoop, stainless-steel: 15-18cl</t>
  </si>
  <si>
    <t>LIBRADOR INOX 200ML 67014.LACOR</t>
  </si>
  <si>
    <t xml:space="preserve">Measuring spoon </t>
  </si>
  <si>
    <t>JGO. 5 CUCHARAS MEDIDAS INOX 67001.LACOR</t>
  </si>
  <si>
    <t>ESPRESSO SAUCER</t>
  </si>
  <si>
    <t>Cappuccino/Breakfast cup</t>
  </si>
  <si>
    <t>Cappuccino saucer</t>
  </si>
  <si>
    <t>BRASSERIE-LECHERA 10CL BR64010.ARIANE</t>
  </si>
  <si>
    <t>Ramekin (BOWL FOR FREE SNACK)MELAMINA</t>
  </si>
  <si>
    <t>FORK</t>
  </si>
  <si>
    <t>HOTEL-TENEDOR MESA.COMAS</t>
  </si>
  <si>
    <t>KNIFE</t>
  </si>
  <si>
    <t>HOTEL-CUCHILLO MESA.COMAS</t>
  </si>
  <si>
    <t>SPOON</t>
  </si>
  <si>
    <t>HOTEL-CUCHARA MESA.COMAS</t>
  </si>
  <si>
    <t>HOTEL-CUCHARA CAFE.COMAS</t>
  </si>
  <si>
    <t>ESPRESSO SPOON</t>
  </si>
  <si>
    <t>HOTEL-CUCHARA MOKA COMAS</t>
  </si>
  <si>
    <t>GLASSWARE</t>
  </si>
  <si>
    <t>juice glasses</t>
  </si>
  <si>
    <t>VASO PRINCESA 24CL ALTO 50773.ARCOROC</t>
  </si>
  <si>
    <t xml:space="preserve">Water glass </t>
  </si>
  <si>
    <t>VASO PRIMARY 44CL 9293323.C&amp;S</t>
  </si>
  <si>
    <t>Red wine glass</t>
  </si>
  <si>
    <t>MONDIAL-COPA 32CL Nº0.SCHOTT</t>
  </si>
  <si>
    <t>Champagne flute</t>
  </si>
  <si>
    <t>MONDIAL-COPA CAVA 19CL Nº7.SCHOTT</t>
  </si>
  <si>
    <t>Highball</t>
  </si>
  <si>
    <t>VASO WHISKY ICEBERG 40CL Nº60.SCHOTT</t>
  </si>
  <si>
    <t xml:space="preserve">Juice glass </t>
  </si>
  <si>
    <t xml:space="preserve">VASO DE ZUMO ALTERNATIVA RESISTENTE 24 CL </t>
  </si>
  <si>
    <t>Bowl - decorative small</t>
  </si>
  <si>
    <t>Carafe/jug with ice lip 0.5lt</t>
  </si>
  <si>
    <t>JARRA/BOTELLA 0,5 YPSILON.BORMIOLI</t>
  </si>
  <si>
    <t>Carafe/jug with ice lip 1lt</t>
  </si>
  <si>
    <t>JARRA/BOTELLA 1L YPSILON.BORMIOLI</t>
  </si>
  <si>
    <t>Decanter BORMIOLI (COFFEE JUICES)</t>
  </si>
  <si>
    <t>VASO CRISTAL COLOR Luigi BORMIOLI DIAMOND</t>
  </si>
  <si>
    <t>VASO WHISKY ICEBERG ALTO 48CL Nº79.SCHOTT</t>
  </si>
  <si>
    <t>COPA COCTAIL 24CL MONDIAL Nº86.SCHOTT</t>
  </si>
  <si>
    <t>COPA COCKTAIL  09.24.055</t>
  </si>
  <si>
    <t>COPA GINTONIC LEPERITO 1090</t>
  </si>
  <si>
    <t>FIDO JAR HERM. 500 ML BORMIOLI</t>
  </si>
  <si>
    <t>VASO CAÑA TRIANA VIKRILA/VASO DE CERVEZA</t>
  </si>
  <si>
    <t>COPA RIEDEL DEGUSTAZIONE RED 48910</t>
  </si>
  <si>
    <t>DELGADO SELECCIÓN</t>
  </si>
  <si>
    <t>beer glass</t>
  </si>
  <si>
    <t>COPA CERVEZA 38CL CERVOISE 1031142.ARCOROC</t>
  </si>
  <si>
    <t>wine glass</t>
  </si>
  <si>
    <t>minibar glasses</t>
  </si>
  <si>
    <t>VASO GINA 30CL BAJO 510970.BORMIOLI</t>
  </si>
  <si>
    <t>MONDIAL-COPA 42CL Nº1.SCHOTT</t>
  </si>
  <si>
    <t>White wine glass</t>
  </si>
  <si>
    <t>VASO HIGHBALL SCHOTT</t>
  </si>
  <si>
    <t>Rock glass</t>
  </si>
  <si>
    <t>Liqueur glass</t>
  </si>
  <si>
    <t xml:space="preserve">VASO LICOR CHUPITO 5,7CL DUBLINO R.104041-00 BORMI </t>
  </si>
  <si>
    <t>Sherry / port / glass</t>
  </si>
  <si>
    <t>COPA CATAVINOS RESERVA 20CL.BORMIOLI</t>
  </si>
  <si>
    <t>Brandy snifter</t>
  </si>
  <si>
    <t>COPA COÑAC 51CL MONDIAL Nº47.SCHOTT</t>
  </si>
  <si>
    <t>Martini/Margarita glass</t>
  </si>
  <si>
    <t>Shot glass</t>
  </si>
  <si>
    <t>VASO DE CHUPITO</t>
  </si>
  <si>
    <t>Beer glass - stem</t>
  </si>
  <si>
    <t>COPA CERVEZA 32CL CERVOISE 1031141.ARCOROC</t>
  </si>
  <si>
    <t>Juice glass</t>
  </si>
  <si>
    <t>rizador de limones</t>
  </si>
  <si>
    <t>SODAS/ WATER GLASSES</t>
  </si>
  <si>
    <t>VASO 46CL AMETISTA PM693.LUIGI BORMIOLI</t>
  </si>
  <si>
    <t>FLOWER GLASS</t>
  </si>
  <si>
    <t>JARRON PARA SERVICIO DE ROOM SERVICE</t>
  </si>
  <si>
    <t>JARRA ARA WELCOME DRINK</t>
  </si>
  <si>
    <t>JARRA/BOTELLA FRESCA 1 LITRO 118688.SCHOTT</t>
  </si>
  <si>
    <t>CANDY JARR</t>
  </si>
  <si>
    <t>BOWLS PARA CHUCHES PEQ</t>
  </si>
  <si>
    <t>BIG CANDY JARR</t>
  </si>
  <si>
    <t>BOWLS PARA CHUCHES GRANDE</t>
  </si>
  <si>
    <t>GLASSES FOR WELCOME DRINK</t>
  </si>
  <si>
    <t>VASO ISLANDE 30CL 30FB 1031155.ARCOROC</t>
  </si>
  <si>
    <t>GLASSES</t>
  </si>
  <si>
    <t>VASO PINTA 36CL.ARCOROC</t>
  </si>
  <si>
    <t>WATER JARR</t>
  </si>
  <si>
    <t>JARRA AGUA CRISTAL 1L.ARCOROC</t>
  </si>
  <si>
    <t>KITCHENWARE - MENAGE</t>
  </si>
  <si>
    <t>Pastry tray</t>
  </si>
  <si>
    <t>BANDEJA RECT. 1/3 BAMBU 32,5X17,6X1,5CM B947002R1 VIEJOVALLE</t>
  </si>
  <si>
    <t>pastry bags</t>
  </si>
  <si>
    <t xml:space="preserve">PANERA PAPEL RECIC.14x14CM NEGRO ES001140. ESSENTIAL </t>
  </si>
  <si>
    <t>highs per trays</t>
  </si>
  <si>
    <t>SOPORTE BUFFET 33260.APS</t>
  </si>
  <si>
    <t>SOPORTE BUFFET 12 cm 33261 APS</t>
  </si>
  <si>
    <t>SOPORTE BUFFET 18CM 33262.APS</t>
  </si>
  <si>
    <t>wet pastry TRAYS</t>
  </si>
  <si>
    <t>TABLA MELAMINA 32,5X26,5CM MADERA OAK LIGHT 84206.APS</t>
  </si>
  <si>
    <t>Churros/OTHER PASTRY</t>
  </si>
  <si>
    <t>VASO FROISSE 1L 641914 BLANCO.REVOL</t>
  </si>
  <si>
    <t xml:space="preserve"> bread bun bags</t>
  </si>
  <si>
    <t>Sliced bread tray</t>
  </si>
  <si>
    <t>TABLA MELAMINA 40X20CM MADERA 84178.APS</t>
  </si>
  <si>
    <t>Bread cutting board</t>
  </si>
  <si>
    <t>TABLA CORTAR PAN MADERA 52X34CM S/SOPORTE
00953.APS</t>
  </si>
  <si>
    <t>Bread cutting board tray</t>
  </si>
  <si>
    <t>SOPORTE MELAMINA P/TABLA CORTAR 59,5X35,5CM
83615.APS</t>
  </si>
  <si>
    <t>dried breads</t>
  </si>
  <si>
    <t>CAJA MULTIUSOS 20,5X13X7CM 917.HOSTELNOVO</t>
  </si>
  <si>
    <t>Cereals</t>
  </si>
  <si>
    <t>Unpacked cereals</t>
  </si>
  <si>
    <t>TAPA EXP.CEREALES 23.5CM 11878 BOTON CROM.APS</t>
  </si>
  <si>
    <t>mono portionated desserts/fruit salads</t>
  </si>
  <si>
    <t>CAJA DE VASOS YOGUR 120ML</t>
  </si>
  <si>
    <t>sphered salads</t>
  </si>
  <si>
    <t>BOWL DESECHA.30CL TRANSP.C/TAPA(C/100) BPC30.SOLE</t>
  </si>
  <si>
    <t>Jelly cubes mold</t>
  </si>
  <si>
    <t>MOLDE CUBOS SILICONA 15CAV.186101.BUYER</t>
  </si>
  <si>
    <t>Sandwichs/foccacias</t>
  </si>
  <si>
    <t>PORTATARTAS 31X31x 8MELAMINA 83893.APS</t>
  </si>
  <si>
    <t>PORTATARTAS 31X31x16MELAMINA 83893.APS</t>
  </si>
  <si>
    <t>FUENTE MELAMINA 26,5X26,5 83406 BLANCA.APS</t>
  </si>
  <si>
    <t>Fruit in syrup / Cheese in olive oil</t>
  </si>
  <si>
    <t>Butter/margarine</t>
  </si>
  <si>
    <t>CESPED ARTIFICIAL(MONTBLANC 20).MECANOCAMP</t>
  </si>
  <si>
    <t>portatil cold tray</t>
  </si>
  <si>
    <t>PLACA DE FRIO GN 1/1</t>
  </si>
  <si>
    <t>HOGAR HOTEL JOSE DIAZ</t>
  </si>
  <si>
    <t xml:space="preserve"> Individual   pot 3 colors</t>
  </si>
  <si>
    <t xml:space="preserve">CAZUELA C/TAPA STONEWARE BEIG 13X10X5CM B904004V3.VIEJO VALL 3colores </t>
  </si>
  <si>
    <t>vitroceramic display</t>
  </si>
  <si>
    <t>PLACA CALENTAR ELECT.55X35CM VITRO 230W 69145.LACOR</t>
  </si>
  <si>
    <t xml:space="preserve">Eggs Topping </t>
  </si>
  <si>
    <t>eggs Topping selection plate</t>
  </si>
  <si>
    <t>BOWL DE CRISTAL DE 7 CM ARCOROC</t>
  </si>
  <si>
    <t>Peeled fruits, cheeses and cold cuts</t>
  </si>
  <si>
    <t>BANDEJA MEL 46X10 BLC ZPL MRW4</t>
  </si>
  <si>
    <t>BANDEJA MEL 53X32 BLC ZPL MRW3</t>
  </si>
  <si>
    <t>unpacked yogourt</t>
  </si>
  <si>
    <t>EXPOSITOR FRIO 22CM 2,5L BOWL 11847.APS</t>
  </si>
  <si>
    <t>yogourt topping glasses</t>
  </si>
  <si>
    <t>yogourt complement bowls</t>
  </si>
  <si>
    <t>BOWL REDONDO 5CM V000-0402.PORDAMSA</t>
  </si>
  <si>
    <t>whole fruits</t>
  </si>
  <si>
    <t>BOLSA LARGE PAPER BAG BLANCO 21X15X33CM ushmama</t>
  </si>
  <si>
    <t>smoothies furniture</t>
  </si>
  <si>
    <t>smoothies fruit bowls</t>
  </si>
  <si>
    <t>smoothie bottles</t>
  </si>
  <si>
    <t>Orange Juice dispenser</t>
  </si>
  <si>
    <t>DISPENSADOR ZUMOS 1 COLUMNA 6L 10700.APS</t>
  </si>
  <si>
    <t>Juices jarr</t>
  </si>
  <si>
    <t>frozen tea jarr</t>
  </si>
  <si>
    <t>milks</t>
  </si>
  <si>
    <t>BOTELLA CRISTAL 1L S/TAPON SUBLIME 1162601.LUIGI BORMIOLI</t>
  </si>
  <si>
    <t>vegetal milks or drinks</t>
  </si>
  <si>
    <t>Tea decoration</t>
  </si>
  <si>
    <t>gluten free covered tray</t>
  </si>
  <si>
    <t>PORTATARTA CRISTAL 1PC/CAMPANA.30CM 05282430.M5</t>
  </si>
  <si>
    <t>flower vases</t>
  </si>
  <si>
    <t>JARRON CRISTAL 70X19,5CM CILINDRO 6209/70.M5</t>
  </si>
  <si>
    <t>flower light furniture</t>
  </si>
  <si>
    <t>EXPOSITOR LED PARA JARRONES DE FLORES</t>
  </si>
  <si>
    <t>bread oven</t>
  </si>
  <si>
    <t>TOSTADOR SALAMANDRA 2 PISOS TP20.SAMMIC</t>
  </si>
  <si>
    <t>service tongs</t>
  </si>
  <si>
    <t>Coffee pot - insulated -0.6l C</t>
  </si>
  <si>
    <t>JARRA TERMO INOX 0,6</t>
  </si>
  <si>
    <t>Coffee pot - insulated - 1.0l</t>
  </si>
  <si>
    <t xml:space="preserve">JARRA TERMO INOX 1L </t>
  </si>
  <si>
    <t>Chafing dish, round, rolltop - small</t>
  </si>
  <si>
    <t>CHAFING DISH RECT.ROLL TOP 69001.LACOR (revisar modelo)</t>
  </si>
  <si>
    <t>Liner for chafing dish - small</t>
  </si>
  <si>
    <t>insert for Chafer - s/s</t>
  </si>
  <si>
    <t>buffet melamine bowl</t>
  </si>
  <si>
    <t>BOWL MELAMINA 25CM BLANCO MOONSTONE ZPLWM25.CHURCHILL</t>
  </si>
  <si>
    <t>buffet melamine trays</t>
  </si>
  <si>
    <t>FUENTE MELAMINA 56X15CM BLANCA ZPLMRW2.CHURCHILL</t>
  </si>
  <si>
    <t>buffet melamine small bowls</t>
  </si>
  <si>
    <t>BOWL MELAMINA 15CM BLANCO MOONSTONE ZPLWM15.CHURCHILL</t>
  </si>
  <si>
    <t>buffet melamine small trays</t>
  </si>
  <si>
    <t>FUENTE MELAMINA 43X10CM BLANCA ZPLMRW4.CHURCHILL</t>
  </si>
  <si>
    <t>BANDEJA MADERA 41x15CM ZCAWOB4.CHURCHILL</t>
  </si>
  <si>
    <t>BANDEJA MADERA 32x17CM ZCAWOB2.CHURCHILL</t>
  </si>
  <si>
    <t>BANDEJA MADERA 27x35CM  ZCAWSQWB1.CHURCHILL</t>
  </si>
  <si>
    <t>SQUARE ORGANIC PADDLE BOARD ZCAWSQWB 1 CHURCHILL</t>
  </si>
  <si>
    <t>BASE MADERA RECT.27X9CM IGNEOUS ZCAWSWBD.CHURCHILL</t>
  </si>
  <si>
    <t>BANDEJA MADERA OVALADA 10X29 ZCAWSMBD1 CHURCHILL</t>
  </si>
  <si>
    <t>EXTRA SMALL ORGANIC BOARD ZCAWSWBD1 CHURCHILL</t>
  </si>
  <si>
    <t>TETERA PARA INFUSIONES</t>
  </si>
  <si>
    <t>CAJA INFUSIONES ACRIL. 6P. CC7272.AH</t>
  </si>
  <si>
    <t>CAJA MARISCO SIN SERIGRAFÍA 8 UN</t>
  </si>
  <si>
    <t xml:space="preserve">DELANTAL USHMAMA/DELANTAL </t>
  </si>
  <si>
    <t>PALET MADERA 12X8 SUPREMINOX 2000   8412487030807</t>
  </si>
  <si>
    <t>CESTA FREIDORA DOS ASAS SUPREMINOX</t>
  </si>
  <si>
    <t>PALET MADERA 20 X 12 SUPREMINOX</t>
  </si>
  <si>
    <t>CAJA MADERA 17X17X7 SUPREMINOX</t>
  </si>
  <si>
    <t>CAJA MADERA 15X10X5 SUPREMINOX</t>
  </si>
  <si>
    <t>RACKS PARA COPAS</t>
  </si>
  <si>
    <t>SACACORCHOS CAMARERO DOBLE IMPULSO</t>
  </si>
  <si>
    <t>DESCAPSULADOR PLANO INOX UNIVERSAL</t>
  </si>
  <si>
    <t>PINZA HIELO INOX 19CM C/MUELLE 3476.COMAS</t>
  </si>
  <si>
    <t>TABLA POLIETIL.30X20X2.SACOPISA</t>
  </si>
  <si>
    <t>LIBRADOR POLIC.360ML SCP12CW.CAMBRO</t>
  </si>
  <si>
    <t>BANDEJA INOX REDONDA 40CM</t>
  </si>
  <si>
    <t>FUENTE INOX OVAL 40CM 59076.SUPREMINOX</t>
  </si>
  <si>
    <t>TAPON CAVA PROFESIONAL CROMADO 12138-01</t>
  </si>
  <si>
    <t>TAPON PARA VINO</t>
  </si>
  <si>
    <t>ENFRIADOR BOTELLA ADAPT.WA126</t>
  </si>
  <si>
    <t>Minibar Complements Tray</t>
  </si>
  <si>
    <t>BANDEJA TRANSPARENTE MINIBARES</t>
  </si>
  <si>
    <t>PLASER</t>
  </si>
  <si>
    <t>Bottle Opener</t>
  </si>
  <si>
    <t>Corkscrew</t>
  </si>
  <si>
    <t>Cork screw - waiters friend</t>
  </si>
  <si>
    <t>SACACORCHOS CAMARERO DOBLE IMPULSO 9961.BOJ</t>
  </si>
  <si>
    <t>Bottle opener</t>
  </si>
  <si>
    <t>ABREBOTELLAS FID017.FIND IT</t>
  </si>
  <si>
    <t>Pourers - speed pourers</t>
  </si>
  <si>
    <t>TAPON VERTEDOR INOX</t>
  </si>
  <si>
    <t>Store n' pour 1lt</t>
  </si>
  <si>
    <t>BOTELLA DOSIF.1L COLOR VARIOS 975.HOSTELNOVO</t>
  </si>
  <si>
    <t>Lemon Squeezer</t>
  </si>
  <si>
    <t>EXPRIMIDOR LIMON.FIK016.FIND IT</t>
  </si>
  <si>
    <t xml:space="preserve">Funnel </t>
  </si>
  <si>
    <t>EMBUDO</t>
  </si>
  <si>
    <t xml:space="preserve">Cutting board </t>
  </si>
  <si>
    <t>TABLA POLIETIL.50X30X2.SACOPISA</t>
  </si>
  <si>
    <t>Condiment compartment unit with lid - s/s</t>
  </si>
  <si>
    <t>CAJA ESPECIES 6 COMPARTIMENTOS 61136</t>
  </si>
  <si>
    <t>Tray -12" non slip</t>
  </si>
  <si>
    <t>BANDEJA POLIESTER 40CM ANTID.BRONCEADO.</t>
  </si>
  <si>
    <t>Tray - oval 50cm</t>
  </si>
  <si>
    <t>Pepper mill 30cm</t>
  </si>
  <si>
    <t>MOLINILLO PIMIENTA ACRILICO 15CM 40540.APS</t>
  </si>
  <si>
    <t>Salt Mill</t>
  </si>
  <si>
    <t>MOLINILLO SAL ACRILICO 15CM 40541.APS</t>
  </si>
  <si>
    <t>Champagne stopper</t>
  </si>
  <si>
    <t>Wine vacuum sealer</t>
  </si>
  <si>
    <t xml:space="preserve">BOMBA VACIO WA137+3TAPONES VACIO </t>
  </si>
  <si>
    <t>Puree Squeezy bottle</t>
  </si>
  <si>
    <t>BOTELLA EXPRIMIBLE 473ML TRANSP.11663C.TABLECRAFT</t>
  </si>
  <si>
    <t>VELA 12UND+BANDEJA RECAR. COLORES</t>
  </si>
  <si>
    <t>candelabre duni</t>
  </si>
  <si>
    <t>exprimidor de naranjas</t>
  </si>
  <si>
    <t>EXPRIMIDOR ZUMOS MANUAL INOX 62912.LACOR</t>
  </si>
  <si>
    <t>Steel Cloches</t>
  </si>
  <si>
    <t>CAMPANA DE ACERO INOX</t>
  </si>
  <si>
    <t>Room service trays</t>
  </si>
  <si>
    <t xml:space="preserve">BANDEJA ROOM APETIT </t>
  </si>
  <si>
    <t>Portable post</t>
  </si>
  <si>
    <t>POSTES</t>
  </si>
  <si>
    <t>CASA, DELFIN</t>
  </si>
  <si>
    <t>Portable ropes and hooks</t>
  </si>
  <si>
    <t>CATENARIAS</t>
  </si>
  <si>
    <t>BLACK KANGAROO NAPKIN</t>
  </si>
  <si>
    <t>DUNILETTO 40X33 SLIM NEGRO (4X65) 157464.DUNI</t>
  </si>
  <si>
    <t>TARRO HERMETICO TAPA METACRILATO</t>
  </si>
  <si>
    <t>klimer/delfin</t>
  </si>
  <si>
    <t>METACRIL. WHITE TRAY FOR GLASSES</t>
  </si>
  <si>
    <t>BANDEJA PARA VASOS</t>
  </si>
  <si>
    <t>FRUIT TRAYS (LEAVES)</t>
  </si>
  <si>
    <t>BANDEJA DE FRUTA</t>
  </si>
  <si>
    <t>JARRA MEDIDORA 1L 100MCCW.CAMBRO</t>
  </si>
  <si>
    <t>BOTELLA EXPRIMIBLE 360ML TRANSP.</t>
  </si>
  <si>
    <t>botella exprimible 946ML CAMBRO</t>
  </si>
  <si>
    <t>SIFON 0,5L NATA ( PROFIWHIP ) 69000.ICC</t>
  </si>
  <si>
    <t>CARRO PORTABANDEJAS 17 GUIAS 1/1 80430.PUJADAS</t>
  </si>
  <si>
    <t>CUBETA GAST.1/1 100 PERF.66112.LACOR</t>
  </si>
  <si>
    <t xml:space="preserve">CUBETA GAST.1/1 65mm </t>
  </si>
  <si>
    <t>cubeta gastronorm 1/2 260*350mm x 65mm</t>
  </si>
  <si>
    <t>cubeta gastronorm 1/1 20 mm</t>
  </si>
  <si>
    <t>cubeta gastronorm 1/9 10mm</t>
  </si>
  <si>
    <t>CACILLO INOX 6CM UP 301206</t>
  </si>
  <si>
    <t>CACILLO INOX 8CM UP 60308.</t>
  </si>
  <si>
    <t>CACILLO INOX 10CM UP 60310.</t>
  </si>
  <si>
    <t>CACILLO INOX 12CM UP 60314.</t>
  </si>
  <si>
    <t>ESPUMADERA INOX 10CM 60410 UP.</t>
  </si>
  <si>
    <t>ESPUMADERA INOX 12CM 60412 UP.</t>
  </si>
  <si>
    <t>ESPUMADERA INOX 14CM 60414 UP.</t>
  </si>
  <si>
    <t>ESPUMADERA ALAMBRE INOX 14CM 60413.LACOR</t>
  </si>
  <si>
    <t>ESPUMADERA ALAMBRE INOX 18CM 60417.LACOR</t>
  </si>
  <si>
    <t>BATIDOR INOX 25CM EXTRA 61630.LACOR</t>
  </si>
  <si>
    <t>BATIDOR INOX 35CM EXTRA 61640.LACOR</t>
  </si>
  <si>
    <t>RACIONADOR HELADO INOX (35) @310.ARTE INOX</t>
  </si>
  <si>
    <t>ESCURRIDERA INOX CONICA 40CM 50841.LACOR</t>
  </si>
  <si>
    <t>COLADOR INOX 20.50320.LACOR</t>
  </si>
  <si>
    <t>COLADOR INOX D/MALLA 1/2 BOLA 20CM 61320.LACOR</t>
  </si>
  <si>
    <t>COLADOR CHINO 24CM 60324.LACOR</t>
  </si>
  <si>
    <t>COLADOR CHINO MALLA 20CM 60321.LACOR</t>
  </si>
  <si>
    <t>RALLADOR INOX LARGO PARMESANO 61347.LACOR</t>
  </si>
  <si>
    <t>OLLA INOX 32.RECTA.PROFESIONAL.SANTELOI</t>
  </si>
  <si>
    <t>OLLA INOX 40.RECTA.PROFESIONAL.SANTELOI</t>
  </si>
  <si>
    <t>OLLA INOX 20.RECTA.PROFESIONAL.SANTELOI</t>
  </si>
  <si>
    <t>CACEROLA INOX 32.PROFESIONAL.SANTELOI</t>
  </si>
  <si>
    <t>CACEROLA INOX 45.PROFESIONAL.SANTELOI</t>
  </si>
  <si>
    <t>CACEROLA INOX 40.PROFESIONAL.SANTELOI</t>
  </si>
  <si>
    <t>CACEROLA INOX 32.ALTA.PROFESIONAL.SANTELOI</t>
  </si>
  <si>
    <t>SAUTEX INOX 24CM PROFESIONAL.SANTELOI</t>
  </si>
  <si>
    <t>CAZO INOX 28 CM RECTO ALTO.PROFESIONAL.SANTELOI</t>
  </si>
  <si>
    <t>CAZO INOX 16 CM RECTO.PROFESIONAL.SANTELOI</t>
  </si>
  <si>
    <t>CAZO INOX 24 CM RECTO.PROFESIONAL.SANTELOI</t>
  </si>
  <si>
    <t>tapa para olla( 1 tapa por cada medida)</t>
  </si>
  <si>
    <t>SARTEN HIERRO C/ASAS 50CM LYONAISE 5021.50.BUYER</t>
  </si>
  <si>
    <t>CUCHILLO MONDADOR 9CM D414-F2.SANTELOI</t>
  </si>
  <si>
    <t>CUCHILLO FILETEAR 15CM D414-B2.SANTELOI</t>
  </si>
  <si>
    <t>CUCHILLO COCINERO 20CM D414-A2.SANTELOI</t>
  </si>
  <si>
    <t>CUCHILLO COCINERO 25CM D414-A.SANTELOI</t>
  </si>
  <si>
    <t>CUCHILLO COCINERO 28CM D414-A6.SANTELOI</t>
  </si>
  <si>
    <t>TENEDOR TRINCHAR 18CM 2333.ARCOS</t>
  </si>
  <si>
    <t>MACHINERY</t>
  </si>
  <si>
    <t>Hot water pot (kettle)</t>
  </si>
  <si>
    <t>HERVIDOR 1,7L. INOX.WK-1338.TRISTAR</t>
  </si>
  <si>
    <t>blender for smoothies</t>
  </si>
  <si>
    <t>BATIDOR DE VASO BL-4430.TRISTAR</t>
  </si>
  <si>
    <t>Hot box</t>
  </si>
  <si>
    <t>Caddy for hot boxes</t>
  </si>
  <si>
    <t>MICROWAVE</t>
  </si>
  <si>
    <t>NEVERA MINIBAR 40L NEGRO 54X43X49 69075.LACOR</t>
  </si>
  <si>
    <t>DISHWASHER</t>
  </si>
  <si>
    <t>LAVAVASOS P35 1301950.SAMMIC</t>
  </si>
  <si>
    <t>CASADELFIN</t>
  </si>
  <si>
    <t>proffesional blender</t>
  </si>
  <si>
    <t>TRITURADOR PIE CMP350.ROBOT COUPE</t>
  </si>
  <si>
    <t>hand blender</t>
  </si>
  <si>
    <t>batidora de mano domestica</t>
  </si>
  <si>
    <t>weight</t>
  </si>
  <si>
    <t>BALANZA INDUST.ELECT.30KG JWE30K.JADEVER</t>
  </si>
  <si>
    <t>TERMOMIX</t>
  </si>
  <si>
    <t>microondas</t>
  </si>
  <si>
    <t>thermo</t>
  </si>
  <si>
    <t>termo de leche 10l</t>
  </si>
  <si>
    <t>vacuum  seal</t>
  </si>
  <si>
    <t>envasadora al vacio</t>
  </si>
  <si>
    <t>Slicer</t>
  </si>
  <si>
    <t>CORTADORA FIAMBRES GC.250.SAMMIC</t>
  </si>
  <si>
    <t>sous vide cooker</t>
  </si>
  <si>
    <t>COCEDOR BAJA TEMPERATURA PORTATIL 20L 1003926</t>
  </si>
  <si>
    <t>dehydrator</t>
  </si>
  <si>
    <t>deshidratadora Lacor</t>
  </si>
  <si>
    <t>ENGINEERING TROLLEY, SMALL</t>
  </si>
  <si>
    <t>ROOM SERVICE CLEARING TROLLEY</t>
  </si>
  <si>
    <t>ROOM SERVICE TROLLEYS</t>
  </si>
  <si>
    <t>F&amp;B TROLLEY, BOTTLE STORAGE UNIT, LOCKABLE</t>
  </si>
  <si>
    <t>HSK MAID'S TROLLEY ORGANIZER</t>
  </si>
  <si>
    <t>MINIBAR RESTOCKING TROLLEY</t>
  </si>
  <si>
    <t>LAUNDRY DISTRIBUTION CART SOILED/CLEAN LINEN, SMALL</t>
  </si>
  <si>
    <t>LUGGAGE CART WITH HANGING RAIL</t>
  </si>
  <si>
    <t>LUGGAGE TRUCK, HAND WITH CARPET</t>
  </si>
  <si>
    <t>THREE TIER SHELVE TROLLEY - BOH</t>
  </si>
  <si>
    <t>DOLLEY TROLLEY FOR CHINA</t>
  </si>
  <si>
    <t>DOLLEY TROLLEY FOR GLASS RACKS</t>
  </si>
  <si>
    <t>DESSERT TROLLEY</t>
  </si>
  <si>
    <t>CHEESE TROLLEY</t>
  </si>
  <si>
    <t>RACKS FOR CHINA</t>
  </si>
  <si>
    <t>RACKS FOR GLASS</t>
  </si>
  <si>
    <t>CARVING TROLLEY</t>
  </si>
  <si>
    <t>LIQUOR TROLLEY</t>
  </si>
  <si>
    <t>CHAMPAGNE TROLLEY</t>
  </si>
  <si>
    <t>HSK RACK, GARMENT RAIL</t>
  </si>
  <si>
    <t>HSK MAIDS'S TROLLEY</t>
  </si>
  <si>
    <t>TO BE CHECKED, OUTSOURCING ??</t>
  </si>
  <si>
    <t>Unit Price</t>
  </si>
  <si>
    <t>Total Cost</t>
  </si>
  <si>
    <t>Carpet cleaner</t>
  </si>
  <si>
    <t>Vacuum upright or cylinder, maids</t>
  </si>
  <si>
    <t>Floor polisher/scrubber dryer</t>
  </si>
  <si>
    <t>High pressure cleaner - cold water</t>
  </si>
  <si>
    <t>Upholstery steam cleaner</t>
  </si>
  <si>
    <t>Floor sweeper</t>
  </si>
  <si>
    <t>Floor brush</t>
  </si>
  <si>
    <t>Broom, push</t>
  </si>
  <si>
    <t>Floor duster</t>
  </si>
  <si>
    <t>Floor mop - wet</t>
  </si>
  <si>
    <t>Mop handle</t>
  </si>
  <si>
    <t>Floor mop wringer and buket</t>
  </si>
  <si>
    <t>Bucket - 10l</t>
  </si>
  <si>
    <t>WET FLOOR sign</t>
  </si>
  <si>
    <t>Scrubbing brush</t>
  </si>
  <si>
    <t>Squeegees</t>
  </si>
  <si>
    <t>Scrubber car park</t>
  </si>
  <si>
    <t>OUTSOURCED??</t>
  </si>
  <si>
    <t>Department</t>
  </si>
  <si>
    <t>Position</t>
  </si>
  <si>
    <t>Par</t>
  </si>
  <si>
    <t>Garment Description</t>
  </si>
  <si>
    <t>No of garments</t>
  </si>
  <si>
    <t>Unit cost</t>
  </si>
  <si>
    <t>Front Office</t>
  </si>
  <si>
    <t>Asst Manager/Receptionists</t>
  </si>
  <si>
    <t>Male/Female</t>
  </si>
  <si>
    <t xml:space="preserve">Male Jacket </t>
  </si>
  <si>
    <t>Male Trousers</t>
  </si>
  <si>
    <t xml:space="preserve">Male Shirt </t>
  </si>
  <si>
    <t>Tie</t>
  </si>
  <si>
    <t>Shoes</t>
  </si>
  <si>
    <t>Concierge</t>
  </si>
  <si>
    <t>Asst Manager</t>
  </si>
  <si>
    <t xml:space="preserve">Tie </t>
  </si>
  <si>
    <t>Bell Attendant</t>
  </si>
  <si>
    <t>Male Jacket</t>
  </si>
  <si>
    <t>Doorman - Summer</t>
  </si>
  <si>
    <t xml:space="preserve">Male Doorman's Coat </t>
  </si>
  <si>
    <t xml:space="preserve">Male Trousers </t>
  </si>
  <si>
    <t>Top Hat</t>
  </si>
  <si>
    <t>Doorman - Winter</t>
  </si>
  <si>
    <t>Housekeeping</t>
  </si>
  <si>
    <t>Manager</t>
  </si>
  <si>
    <t>Team Leader</t>
  </si>
  <si>
    <t>Female</t>
  </si>
  <si>
    <t xml:space="preserve">Ladies Jacket </t>
  </si>
  <si>
    <t>Ladies Trousers</t>
  </si>
  <si>
    <t>Room Attendant</t>
  </si>
  <si>
    <t>Male</t>
  </si>
  <si>
    <t xml:space="preserve">Ladies Shirt </t>
  </si>
  <si>
    <t>F&amp;B</t>
  </si>
  <si>
    <t>Bar</t>
  </si>
  <si>
    <t>Manager/Asst Manager</t>
  </si>
  <si>
    <t>Bartender/Waiter</t>
  </si>
  <si>
    <t>Bartender/Waitress</t>
  </si>
  <si>
    <t xml:space="preserve">Ladies Skirt </t>
  </si>
  <si>
    <t>Ladies Shirt</t>
  </si>
  <si>
    <t>Waiter/Waitress</t>
  </si>
  <si>
    <t>Male Waistcoat</t>
  </si>
  <si>
    <t>Apron</t>
  </si>
  <si>
    <t xml:space="preserve">Female Shirt </t>
  </si>
  <si>
    <t xml:space="preserve">Apron </t>
  </si>
  <si>
    <t>Waiter/Ordertaker</t>
  </si>
  <si>
    <t>Stewarding</t>
  </si>
  <si>
    <t>Steward</t>
  </si>
  <si>
    <t>Lab Coat</t>
  </si>
  <si>
    <t>Stewarding caps</t>
  </si>
  <si>
    <t>Employee Restaurant</t>
  </si>
  <si>
    <t>Attendant</t>
  </si>
  <si>
    <t>Trousers</t>
  </si>
  <si>
    <t xml:space="preserve">Shirt </t>
  </si>
  <si>
    <t>ADMIN</t>
  </si>
  <si>
    <t>Executive Office</t>
  </si>
  <si>
    <t>Accounts/Office</t>
  </si>
  <si>
    <t>ENGINEER</t>
  </si>
  <si>
    <t>Engineering</t>
  </si>
  <si>
    <t>Operators</t>
  </si>
  <si>
    <t>Conti Suit</t>
  </si>
  <si>
    <t>KITCHEN</t>
  </si>
  <si>
    <t>Chef de Cuisine</t>
  </si>
  <si>
    <t>M/F</t>
  </si>
  <si>
    <t xml:space="preserve">Chef's Jacket </t>
  </si>
  <si>
    <t>Chef's Trousers</t>
  </si>
  <si>
    <t>Chef's Shoes</t>
  </si>
  <si>
    <t>Sous Chef</t>
  </si>
  <si>
    <t>Commis Chef</t>
  </si>
  <si>
    <t>Area</t>
  </si>
  <si>
    <t>Item</t>
  </si>
  <si>
    <t>Unit price</t>
  </si>
  <si>
    <t>GROUND FLOOR</t>
  </si>
  <si>
    <t>WCs</t>
  </si>
  <si>
    <t>Soap dispensers</t>
  </si>
  <si>
    <t>Waste bins</t>
  </si>
  <si>
    <t>BASEMENT</t>
  </si>
  <si>
    <t>Reception Back Office</t>
  </si>
  <si>
    <t>Desk</t>
  </si>
  <si>
    <t>Cable Channel</t>
  </si>
  <si>
    <t>Desk Chair</t>
  </si>
  <si>
    <t>Pedastal</t>
  </si>
  <si>
    <t>Filing Cabinet</t>
  </si>
  <si>
    <t>Safe</t>
  </si>
  <si>
    <t>White Boards</t>
  </si>
  <si>
    <t>Storage Cupboard</t>
  </si>
  <si>
    <t>GM Office</t>
  </si>
  <si>
    <t>Cable channel</t>
  </si>
  <si>
    <t>Desk chair</t>
  </si>
  <si>
    <t>Cupboard</t>
  </si>
  <si>
    <t>High Cabinet</t>
  </si>
  <si>
    <t>SALES Offices 6th FLOOR</t>
  </si>
  <si>
    <t>Housekeeping Laundry</t>
  </si>
  <si>
    <t>Pressing machines</t>
  </si>
  <si>
    <t>Linen Room 1</t>
  </si>
  <si>
    <t>Holding Rack</t>
  </si>
  <si>
    <t>Washer</t>
  </si>
  <si>
    <t>Dryer</t>
  </si>
  <si>
    <t>Linen Room 2</t>
  </si>
  <si>
    <t>Linen Trolley</t>
  </si>
  <si>
    <t>Housekeeping office</t>
  </si>
  <si>
    <t>Pedestals</t>
  </si>
  <si>
    <t>High Storage Cabinet</t>
  </si>
  <si>
    <t>Maintenance Office</t>
  </si>
  <si>
    <t>Staff Locker Room</t>
  </si>
  <si>
    <t>Waste Bins</t>
  </si>
  <si>
    <t>Luggage Room</t>
  </si>
  <si>
    <t>Mobile Shelving</t>
  </si>
  <si>
    <t>Racks</t>
  </si>
  <si>
    <t>F&amp;B and Chef office</t>
  </si>
  <si>
    <t>Low Cabinet</t>
  </si>
  <si>
    <t>Staff Canteen</t>
  </si>
  <si>
    <t>Microwave</t>
  </si>
  <si>
    <t>Tables</t>
  </si>
  <si>
    <t>Chairs</t>
  </si>
  <si>
    <t>Water Machine</t>
  </si>
  <si>
    <t>Rented</t>
  </si>
  <si>
    <t>TV</t>
  </si>
  <si>
    <t>Artwork</t>
  </si>
  <si>
    <t>Telephones Offices</t>
  </si>
  <si>
    <t>Fitness Area</t>
  </si>
  <si>
    <t>Decorative Elements</t>
  </si>
  <si>
    <t>PUBLIC AREAS BOH</t>
  </si>
  <si>
    <t>**All Fixed Shelving and Lockers provided by others</t>
  </si>
  <si>
    <t>F&amp;B Linen</t>
  </si>
  <si>
    <t>Dimensions</t>
  </si>
  <si>
    <t>Par 5</t>
  </si>
  <si>
    <t>Twin</t>
  </si>
  <si>
    <t>King / Suites</t>
  </si>
  <si>
    <t>Meeting Room</t>
  </si>
  <si>
    <t>Total $</t>
  </si>
  <si>
    <t>Table cloth - 2 covers</t>
  </si>
  <si>
    <t>Table cloth slips - 2 covers</t>
  </si>
  <si>
    <t>Table cloth - 4 covers</t>
  </si>
  <si>
    <t>Table cloth slip - 4 covers</t>
  </si>
  <si>
    <t>Table cloth - 10 covers</t>
  </si>
  <si>
    <t>Table cloth slip - 10 covers</t>
  </si>
  <si>
    <t>Table cloth - Private Dining</t>
  </si>
  <si>
    <t>Table cloth - large</t>
  </si>
  <si>
    <t>Table cloth - RS trolley</t>
  </si>
  <si>
    <t>Table cloth slip - RS trolley</t>
  </si>
  <si>
    <t>Tray cloth</t>
  </si>
  <si>
    <t>Napkins</t>
  </si>
  <si>
    <t>Coasters</t>
  </si>
  <si>
    <t>Banquet chair covers</t>
  </si>
  <si>
    <t>Bed sheet (top &amp; bottom)</t>
  </si>
  <si>
    <t>Duvet cover</t>
  </si>
  <si>
    <t>Pillow case</t>
  </si>
  <si>
    <t>Pillows 1250gms</t>
  </si>
  <si>
    <t>Pillows 1200gms</t>
  </si>
  <si>
    <t>Pillows non-allergic 1035gms</t>
  </si>
  <si>
    <t>Bottom Sheet/Pillowcase 100% cotton</t>
  </si>
  <si>
    <t>Pillow Cover Protector – 100% Cotton</t>
  </si>
  <si>
    <t>Duvets (King)</t>
  </si>
  <si>
    <t>Duvets (Twin)</t>
  </si>
  <si>
    <t>Duvet - synthetic (King)</t>
  </si>
  <si>
    <t>Duvet - synthetic (Twin)</t>
  </si>
  <si>
    <t>Bath robe</t>
  </si>
  <si>
    <t>Mattress Protectors (Twin)</t>
  </si>
  <si>
    <t>Mattress Protectors (King)</t>
  </si>
  <si>
    <t>Towel: Bath</t>
  </si>
  <si>
    <t>Towel: Bath Mat</t>
  </si>
  <si>
    <t>Towel: Hand</t>
  </si>
  <si>
    <t>Towel: Washcloth</t>
  </si>
  <si>
    <t>Towel: Gym</t>
  </si>
  <si>
    <t xml:space="preserve">Hand Towels – 1 per guest 50 x 100 550 g/m2 </t>
  </si>
  <si>
    <t>Bath Towel – 1 per guest 100 x 160 550 g/m2</t>
  </si>
  <si>
    <t>Bathmat – 1 per room 50 x 75 800 g/m2</t>
  </si>
  <si>
    <t>Lobby / Bar</t>
  </si>
  <si>
    <t>Snack Bar</t>
  </si>
  <si>
    <t>Staff</t>
  </si>
  <si>
    <t>0</t>
  </si>
  <si>
    <t>Spoon - ice tea</t>
  </si>
  <si>
    <t>Knife - cake</t>
  </si>
  <si>
    <t>Knife - cheese</t>
  </si>
  <si>
    <t xml:space="preserve"> </t>
  </si>
  <si>
    <t>Fork - cake</t>
  </si>
  <si>
    <t>Fork - serving</t>
  </si>
  <si>
    <t>Pastry server</t>
  </si>
  <si>
    <t>Coffee pot - Cafetiere</t>
  </si>
  <si>
    <t>Tea pot - small - Cafetiere</t>
  </si>
  <si>
    <t>Tea pot - large - Cafetiere</t>
  </si>
  <si>
    <t>Hot water pot</t>
  </si>
  <si>
    <t>Tray - sugar / creamer</t>
  </si>
  <si>
    <t>Plate cover - ±27-30cm plate</t>
  </si>
  <si>
    <t>Plate cover s/s - ±30-32cm plate</t>
  </si>
  <si>
    <t>Platter - decorative large</t>
  </si>
  <si>
    <t>3-Tier Afternoon Tea stand - small</t>
  </si>
  <si>
    <t>Bread Baskets</t>
  </si>
  <si>
    <t>Petite fours stand</t>
  </si>
  <si>
    <t>Candelabra</t>
  </si>
  <si>
    <t>Candle holder</t>
  </si>
  <si>
    <t>Tea strainer</t>
  </si>
  <si>
    <t>Toast rack</t>
  </si>
  <si>
    <t>Toast rack liner</t>
  </si>
  <si>
    <t xml:space="preserve">Wine cooler </t>
  </si>
  <si>
    <t>Wine cooler stand</t>
  </si>
  <si>
    <t>Red Wine Coaster</t>
  </si>
  <si>
    <t>Oil &amp; vinegar stand</t>
  </si>
  <si>
    <t>Toothpick holder</t>
  </si>
  <si>
    <t>Dish/bowl - snack small</t>
  </si>
  <si>
    <t>Dish/bowl - snack large</t>
  </si>
  <si>
    <t>Wedding Cake stand and knife</t>
  </si>
  <si>
    <t>Choc Pot</t>
  </si>
  <si>
    <t>Accessories</t>
  </si>
  <si>
    <t>Small Snack Bowl</t>
  </si>
  <si>
    <t>TABLAFINA</t>
  </si>
  <si>
    <t>PALET MINI DECORACION 12X8X2,5CM</t>
  </si>
  <si>
    <t>NEOFUSION -PLATO HONDO 29CM VOLCANO</t>
  </si>
  <si>
    <t>NEOFUSION -PLATO HONDO 23CM VOLCANO</t>
  </si>
  <si>
    <t>BOWL TRIANG.23,5CM STONECAST AZUL</t>
  </si>
  <si>
    <t>NEOFUSION -PLATO OVAL 18X11CM VOLCANO</t>
  </si>
  <si>
    <t>GUEST ROOMS</t>
  </si>
  <si>
    <t>Tray stand</t>
  </si>
  <si>
    <t>ROOM SERVICE</t>
  </si>
  <si>
    <t>Banqueting</t>
  </si>
  <si>
    <t>BANDEJA MELAMINA 32,5X26.5 15450.APS</t>
  </si>
  <si>
    <t>FUENTE MELAMINA 56X15CM BLANCA</t>
  </si>
  <si>
    <t>BOMBONERA ALTA C/TAPA CRISTAL 1944/27T.M5</t>
  </si>
  <si>
    <t>BOMBONERA BAJA C/TAPA CRISTAL2282/18T.M5</t>
  </si>
  <si>
    <t>STAFF</t>
  </si>
  <si>
    <t>RALLADOR INOX LARGO JULIANA 61350.LACOR</t>
  </si>
  <si>
    <t>CEDAZO INOX 26 CM PASO 35 68357.LACOR</t>
  </si>
  <si>
    <t>TENACILLA BARBACOA INOX 24 CM.51051.CUYDESA</t>
  </si>
  <si>
    <t>TERMOMETRO INFRARROJOS 62457.LACOR</t>
  </si>
  <si>
    <t>TERMOMETRO PINCHO CARNE ELECT.0329100150.IFA</t>
  </si>
  <si>
    <t>SARTEN ALUMINIO 20CM PROFESIONAL/INDUCCION.SANTELOI</t>
  </si>
  <si>
    <t>SARTEN ALUMINIO 24CM PROFESIONAL/INDUCCION.SANTELOI</t>
  </si>
  <si>
    <t>SARTEN ALUMINIO 28CM PROFESIONAL/INDUCCION.SANTELOI</t>
  </si>
  <si>
    <t>CUBETA GAST.POLIC.1/1 15CM 16CW.CAMBRO</t>
  </si>
  <si>
    <t>CUBETA GAST.POLIC.1/2 15CM 26CW.CAMBRO</t>
  </si>
  <si>
    <t>CUBETA GAST.POLIC.1/1 20CM 18CW.CAMBRO</t>
  </si>
  <si>
    <t>TAPA POLIC.1/1 C/ASA 10CWCH.CAMBRO</t>
  </si>
  <si>
    <t>TAPA POLIC.1/2 HERMETICA 20CWGL.CAMBRO</t>
  </si>
  <si>
    <t>TAPA POLIC.1/2 C/ASA 20CWCH.CAMBRO</t>
  </si>
  <si>
    <t>CUBETA GAST.POLIC.1/4 10CM 44CW.CAMBRO</t>
  </si>
  <si>
    <t>CUBETA GAST.POLIC.1/4 15CM 46CW.CAMBRO</t>
  </si>
  <si>
    <t>TAPA FLEXIBLE POLIETIL.1/4 40SC.CAMBRO</t>
  </si>
  <si>
    <t>CUBETA GAST.POLIC.1/6 10CM 64CW.CAMBRO</t>
  </si>
  <si>
    <t>TAPA POLIC.1/6 C/ASA 60CWCH.CAMBRO</t>
  </si>
  <si>
    <t>RECIPIENTE RED. 1,9L. RFSCW2.CAMBRO</t>
  </si>
  <si>
    <t>RECIPIENTE RED.4L POLIC.RFSCW4.CAMBRO</t>
  </si>
  <si>
    <t>TAPA PLASTICO REDONDA (1,9-3,8) RFSCWC2.CAMBRO</t>
  </si>
  <si>
    <t>RECIPIENTE RED.6L POLIC.RFSCW6.CAMBRO</t>
  </si>
  <si>
    <t>TAPA POLIC.REDONDA (12,18,22L) RFSCWC12.CAMBRO</t>
  </si>
  <si>
    <t>CUBETA GAST.PLAST.1/2 10CM 24PP@.CAMBRO</t>
  </si>
  <si>
    <t>CUBETA GAST. PLAST 1/2 15 CM 26PP CAMBRO</t>
  </si>
  <si>
    <t>CAJA 53X40X38 60L C/RUED.1183.ARAVEN</t>
  </si>
  <si>
    <t>CORTAPASTAS INOX REDONDO (9UND) 68069.LACOR</t>
  </si>
  <si>
    <t>RODILLO POLIETIL.50 CM 68151.LACOR</t>
  </si>
  <si>
    <t>TAPETE DE SILICONA 530X325 66732.LACOR</t>
  </si>
  <si>
    <t>PINCEL SILICONA M/INOX 64420.LACOR</t>
  </si>
  <si>
    <t>ESPECIERO INOX AGUJERO MALLA FINA 62903.LACOR</t>
  </si>
  <si>
    <t>ESPATULA EXOGLAS 35CMS.4745.35.DE BUYER</t>
  </si>
  <si>
    <t>ESPATULA EXOGLAS 40CMS.4745.40.DE BUYER</t>
  </si>
  <si>
    <t>PALA GOMA-ELVEA- 25CM 1510.CAMBRO</t>
  </si>
  <si>
    <t>PALA GOMA-ELVEA- 35CM 1514.CAMBRO</t>
  </si>
  <si>
    <t>RASQUETA INOX CUADRADA 67006.LACOR</t>
  </si>
  <si>
    <t>ESPATULA INOX PASTELERIA 20CM 6023.ARCOS</t>
  </si>
  <si>
    <t>ESPATULA INOX COCINA 12,5CM 2864.ARCOS</t>
  </si>
  <si>
    <t>ESPATULA INOX COCINA 16CM 2866.ARCOS</t>
  </si>
  <si>
    <t>CHAIRA 30CM PROFESIONAL 2785.ARCOS</t>
  </si>
  <si>
    <t>VACIADOR 2,2CM 2,5CM DOBLE 6131.ARCOS</t>
  </si>
  <si>
    <t>TIJERA COCINA 23CM PROFESIONAL 426.CLAVELES</t>
  </si>
  <si>
    <t>TIJERA COCINA 24CM TRINCHA AVES 435.CLAVELES</t>
  </si>
  <si>
    <t>PASAPURE Nº5 37 CM 03-X500 SIN REJILLA.TELLIER</t>
  </si>
  <si>
    <t>CORTAHUEVOS INOX RODAJAS 68306.LACOR</t>
  </si>
  <si>
    <t>PINZA PESCADO ESPINA GRUESA PAP2 TELLIER</t>
  </si>
  <si>
    <t>MANDOLINA INOX C/CARRO  N4238C.TELLIER</t>
  </si>
  <si>
    <t>ABRELATAS SUPER KIM.IFA</t>
  </si>
  <si>
    <t>ABRELATAS industrial</t>
  </si>
  <si>
    <t>GUANTE INOX.BLANCO T/MEDIA1012.SACOPISA</t>
  </si>
  <si>
    <t>MANOPLA ANTICAL.POLYCO 230º 55150.CAMBRO</t>
  </si>
  <si>
    <t>MANOPLA ANTICAL.SILICONA LACOR</t>
  </si>
  <si>
    <t>TABLA POLIETIL.50X30X2 AZUL.SACOPISA</t>
  </si>
  <si>
    <t>TABLA POLIETIL.50X30X2 ROJO.SACOPISA</t>
  </si>
  <si>
    <t>TABLA POLIETIL.50X30X2 VERDE.SACOPISA</t>
  </si>
  <si>
    <t>TABLA POLIETIL.50X30X2.AMARILLA.SACOPISA</t>
  </si>
  <si>
    <r>
      <t>TABLA POLIETIL.</t>
    </r>
    <r>
      <rPr>
        <sz val="11"/>
        <color rgb="FFFFC000"/>
        <rFont val="Calibri"/>
        <family val="2"/>
        <scheme val="minor"/>
      </rPr>
      <t>35X20X2</t>
    </r>
    <r>
      <rPr>
        <sz val="11"/>
        <color theme="1"/>
        <rFont val="Calibri"/>
        <family val="2"/>
        <scheme val="minor"/>
      </rPr>
      <t>.SACOPISA BLANCAS</t>
    </r>
  </si>
  <si>
    <t>SOPORTE TABLAS POLIETIL.VSP2B.SACOPISA</t>
  </si>
  <si>
    <t>MORTERO POLIETIL.16X10.SACOPISA</t>
  </si>
  <si>
    <t>MANO MORTERO POLIETIL.20CM.SACOPISA</t>
  </si>
  <si>
    <t>TRIANGULO POLIETIL.45X45.SACOPISA</t>
  </si>
  <si>
    <t>CUCHILLO MONDADOR 10CM 2302.ARCOS</t>
  </si>
  <si>
    <t>ESPATULA INOX PASTELERIA 25CM 2862.ARCOS</t>
  </si>
  <si>
    <t>2834-CUCHILLO CARNICERO 35CM.ARCOS</t>
  </si>
  <si>
    <t>HACHA 31CM PESCADO 2872.ARCOS</t>
  </si>
  <si>
    <t>PELAPATATAS M/PLAST. 6CM1813.ARCOS</t>
  </si>
  <si>
    <t>7906-APLASTADOR FILETES. ARCOS</t>
  </si>
  <si>
    <t>ESCAMADOR PESCADO 26CM 7905.ARCOS</t>
  </si>
  <si>
    <t>CUBETA GAST.1/1 40.MS1140.FRANKE</t>
  </si>
  <si>
    <t>CENTRIFUGADORA MANUAL EASY GRANDE 15201.ZYLYS</t>
  </si>
  <si>
    <t>MOLDE CAKE ANTIAD.30CM 68831.LACOR</t>
  </si>
  <si>
    <t>BARRA PORTANOTAS 60 CM.60761.LACOR</t>
  </si>
  <si>
    <t>CAJA ESPECIES 5 COMPARTIMIENTOS 4402.TELLIER</t>
  </si>
  <si>
    <t>PINZA HIELO INOX 18,5CM C/MUELLE 204.ARTE INOX</t>
  </si>
  <si>
    <t>CARRO MADERA SERVIR 74X48X75 359.ARAINOX</t>
  </si>
  <si>
    <t>CARRO INOX 3 BANDEJA 80X50x101,5.</t>
  </si>
  <si>
    <t>CARRO POLIET.SERVIR 3BAND.103X50X96 BC340KD.CAMBRO</t>
  </si>
  <si>
    <t>CESTA COPAS 36S900.VERDE.CAMBRO</t>
  </si>
  <si>
    <t>CESTA COPAS 16S900 AZUL.CAMBRO</t>
  </si>
  <si>
    <t>CESTA VASOS 49G712 azul.CAMBRO</t>
  </si>
  <si>
    <t>CUBO HIELO INOX 11CM R-312.PUJADAS</t>
  </si>
  <si>
    <t>CALDERO INOX SEMIESFERICO 36CM 50337.LACOR</t>
  </si>
  <si>
    <t>CUBETA GAS. PLASTIC 1/1 10 CM 14PP CAMBRO</t>
  </si>
  <si>
    <t>BOQUILLA SURTIDA POLIC.(6PZ) 4134.80.DE BUYER</t>
  </si>
  <si>
    <t>DOSIFICADOR SALSA CONO LACOR</t>
  </si>
  <si>
    <t>cortador de queso hilo boj</t>
  </si>
  <si>
    <t>BASURERO C/RUED.120L VERDE Y PEDAL K120.GILAC</t>
  </si>
  <si>
    <t>cubo para cascos</t>
  </si>
  <si>
    <t>BASURERO C/RUED.60L AMARILLO Y PEDAL KA60.GILAC</t>
  </si>
  <si>
    <t>SOPORTE MAGNETICO CUCH.55CM 39009</t>
  </si>
  <si>
    <t>carro porta cestas</t>
  </si>
  <si>
    <t>CAJA 56X34X20 22L ACCESIB.144.ARAVEN</t>
  </si>
  <si>
    <t>rollo etiquetas autodisol dias semana(todos los dias)</t>
  </si>
  <si>
    <t>recarga de gas nata</t>
  </si>
  <si>
    <t>soplete de cocina</t>
  </si>
  <si>
    <t>6</t>
  </si>
  <si>
    <t>ELECTRIC CHAFIN DISH</t>
  </si>
  <si>
    <t>Chair 40cm+Table 50cm+espace 60cm</t>
  </si>
  <si>
    <t>Ner of Kitchen</t>
  </si>
  <si>
    <t>Total Kitchens</t>
  </si>
  <si>
    <t>Total QTY</t>
  </si>
  <si>
    <t>Ner Rooms</t>
  </si>
  <si>
    <t xml:space="preserve">Cost Per Room </t>
  </si>
  <si>
    <t>Collection</t>
  </si>
  <si>
    <t>NHH</t>
  </si>
  <si>
    <t>Brand</t>
  </si>
  <si>
    <t>MEAL PLAN (HB, FB &amp; AI)</t>
  </si>
  <si>
    <t>% RATIO CAPT. MEAL PLAN</t>
  </si>
  <si>
    <t>Enter the total number of kitchens for Restaurants</t>
  </si>
  <si>
    <t>Spain, FR, PT</t>
  </si>
  <si>
    <t>Inflacción 2025</t>
  </si>
  <si>
    <r>
      <t xml:space="preserve">The tool calculates OSE </t>
    </r>
    <r>
      <rPr>
        <b/>
        <sz val="14"/>
        <color theme="1"/>
        <rFont val="Calibri"/>
        <family val="2"/>
        <scheme val="minor"/>
      </rPr>
      <t>Theoretical budget for a purchase planned in 2025</t>
    </r>
    <r>
      <rPr>
        <b/>
        <sz val="11"/>
        <color theme="1"/>
        <rFont val="Calibri"/>
        <family val="2"/>
        <scheme val="minor"/>
      </rPr>
      <t>, if the project / opening is planned in future years, apply inflation to the result to get the final figure</t>
    </r>
  </si>
  <si>
    <t>tivoli</t>
  </si>
  <si>
    <t>New Briliant Basics</t>
  </si>
  <si>
    <t>BUNE all countries Exc. Finland, Luxemburg, UK, Ireland, Switzerland</t>
  </si>
  <si>
    <t>TIVOLI OSE DOES NOT INCLUDE POTENTIAL SPA OSE NEEDED</t>
  </si>
  <si>
    <t>NEW BRILLIANT BASICS</t>
  </si>
  <si>
    <t>PILLOWS</t>
  </si>
  <si>
    <t>NH</t>
  </si>
  <si>
    <t>2 PILLOWS PACK, 4 PILLOWS PER ROOM</t>
  </si>
  <si>
    <t>COLLECTION</t>
  </si>
  <si>
    <t>3 PILLOWS PACK, 6 PILLOWS PER ROOM</t>
  </si>
  <si>
    <t>AVANI</t>
  </si>
  <si>
    <t>NOT DEFINED, SAME THAN NH</t>
  </si>
  <si>
    <t xml:space="preserve">NHOW </t>
  </si>
  <si>
    <t>NOT DEFINED, SAME THAN COLLECTION</t>
  </si>
  <si>
    <t>MINIBAR</t>
  </si>
  <si>
    <t>COFFEE FACILITIES</t>
  </si>
  <si>
    <t>25% OF ROOMS</t>
  </si>
  <si>
    <t>ALL ROOMS</t>
  </si>
  <si>
    <t>GARBAGE BIN / CLUTTER FREE ROOM</t>
  </si>
  <si>
    <t>BATHROOM SET UP</t>
  </si>
  <si>
    <t>NH SUITES</t>
  </si>
  <si>
    <t>STEAM IRON + HOLDER</t>
  </si>
  <si>
    <t>AIR PURIFIER</t>
  </si>
  <si>
    <t>COFF FACILITIES</t>
  </si>
  <si>
    <t>BIN</t>
  </si>
  <si>
    <t>BATHROOM</t>
  </si>
  <si>
    <t>STEAM IRON</t>
  </si>
  <si>
    <t>per room</t>
  </si>
  <si>
    <t>NH HOTELS</t>
  </si>
  <si>
    <t>ALL BRANDS 25% OF ROOMS</t>
  </si>
  <si>
    <t>ALL ROOMS, HOLDER 5.24€ PRICE FOR COLLECTION REST OF BRANDS UNDER DEVELOPMENT</t>
  </si>
  <si>
    <t>Enter the total number of kitchens for Bars</t>
  </si>
  <si>
    <t>SELECT BU &amp; BRAND TO APPLY THE CORRECT PRICE</t>
  </si>
  <si>
    <t>Inflation</t>
  </si>
  <si>
    <t>We assume that the space where we serve breakfast is the same space for the Meal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</si>
</sst>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3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&quot;£&quot;#,##0.00"/>
    <numFmt numFmtId="166" formatCode="_-[$€-2]\ * #,##0.00_-;\-[$€-2]\ * #,##0.00_-;_-[$€-2]\ * &quot;-&quot;??_-;_-@_-"/>
    <numFmt numFmtId="167" formatCode="#,##0.00\ &quot;€&quot;"/>
    <numFmt numFmtId="168" formatCode="#,##0\ &quot;€&quot;"/>
    <numFmt numFmtId="169" formatCode="_-* #,##0\ _€_-;\-* #,##0\ _€_-;_-* &quot;-&quot;??\ _€_-;_-@_-"/>
    <numFmt numFmtId="170" formatCode="_-* #,##0.0\ _€_-;\-* #,##0.0\ _€_-;_-* &quot;-&quot;??\ _€_-;_-@_-"/>
    <numFmt numFmtId="171" formatCode="0.0%"/>
    <numFmt numFmtId="172" formatCode="0.0"/>
    <numFmt numFmtId="173" formatCode="#,##0.00\ [$€-1];[Red]\-#,##0.00\ [$€-1]"/>
    <numFmt numFmtId="174" formatCode="#,##0.00\ [$€-1]"/>
  </numFmts>
  <fonts count="7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color indexed="8"/>
      <name val="Helvetica Light*"/>
    </font>
    <font>
      <sz val="14"/>
      <color indexed="8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24"/>
      <color indexed="9"/>
      <name val="Cambria"/>
      <family val="1"/>
      <scheme val="major"/>
    </font>
    <font>
      <b/>
      <sz val="14"/>
      <name val="Calibri"/>
      <family val="2"/>
      <scheme val="minor"/>
    </font>
    <font>
      <b/>
      <sz val="10"/>
      <name val="Cambria"/>
      <family val="1"/>
      <scheme val="major"/>
    </font>
    <font>
      <b/>
      <sz val="12"/>
      <color indexed="8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rgb="FFFFC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9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3" tint="0.79998168889431442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0"/>
      <name val="Calibri"/>
      <family val="2"/>
      <scheme val="minor"/>
    </font>
    <font>
      <vertAlign val="superscript"/>
      <sz val="10"/>
      <color rgb="FF000000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8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1"/>
      <name val="Aptos"/>
      <family val="2"/>
    </font>
  </fonts>
  <fills count="3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theme="4" tint="-0.249977111117893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9"/>
      </left>
      <right/>
      <top/>
      <bottom/>
      <diagonal/>
    </border>
    <border>
      <left style="thin">
        <color theme="7" tint="0.39997558519241921"/>
      </left>
      <right style="thin">
        <color theme="7" tint="0.39997558519241921"/>
      </right>
      <top style="thin">
        <color theme="7" tint="0.39997558519241921"/>
      </top>
      <bottom/>
      <diagonal/>
    </border>
    <border>
      <left style="thin">
        <color theme="7" tint="0.39997558519241921"/>
      </left>
      <right style="thin">
        <color theme="7" tint="0.39997558519241921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9">
    <xf numFmtId="0" fontId="0" fillId="0" borderId="0"/>
    <xf numFmtId="0" fontId="5" fillId="0" borderId="0"/>
    <xf numFmtId="44" fontId="1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16" fillId="0" borderId="0" applyNumberFormat="0" applyFill="0" applyBorder="0" applyAlignment="0" applyProtection="0"/>
    <xf numFmtId="9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753">
    <xf numFmtId="0" fontId="0" fillId="0" borderId="0" xfId="0"/>
    <xf numFmtId="0" fontId="1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/>
    </xf>
    <xf numFmtId="3" fontId="3" fillId="0" borderId="0" xfId="0" applyNumberFormat="1" applyFont="1" applyAlignment="1" applyProtection="1">
      <alignment horizontal="left" vertical="top" wrapText="1"/>
      <protection locked="0"/>
    </xf>
    <xf numFmtId="3" fontId="3" fillId="0" borderId="0" xfId="0" applyNumberFormat="1" applyFont="1" applyAlignment="1" applyProtection="1">
      <alignment horizontal="left" vertical="center" wrapText="1"/>
      <protection locked="0"/>
    </xf>
    <xf numFmtId="3" fontId="3" fillId="0" borderId="0" xfId="0" applyNumberFormat="1" applyFont="1" applyAlignment="1" applyProtection="1">
      <alignment horizontal="center" vertical="center" wrapText="1"/>
      <protection locked="0"/>
    </xf>
    <xf numFmtId="3" fontId="3" fillId="0" borderId="0" xfId="0" applyNumberFormat="1" applyFont="1"/>
    <xf numFmtId="4" fontId="3" fillId="0" borderId="0" xfId="0" applyNumberFormat="1" applyFont="1"/>
    <xf numFmtId="0" fontId="3" fillId="0" borderId="0" xfId="0" applyFont="1"/>
    <xf numFmtId="2" fontId="3" fillId="0" borderId="0" xfId="0" applyNumberFormat="1" applyFont="1" applyAlignment="1" applyProtection="1">
      <alignment horizontal="left" vertical="center" wrapText="1"/>
      <protection locked="0"/>
    </xf>
    <xf numFmtId="2" fontId="3" fillId="0" borderId="0" xfId="0" applyNumberFormat="1" applyFont="1" applyAlignment="1" applyProtection="1">
      <alignment horizontal="center" vertical="center" wrapText="1"/>
      <protection locked="0"/>
    </xf>
    <xf numFmtId="1" fontId="3" fillId="0" borderId="0" xfId="0" applyNumberFormat="1" applyFont="1" applyAlignment="1" applyProtection="1">
      <alignment horizontal="center" vertical="center" wrapText="1"/>
      <protection locked="0"/>
    </xf>
    <xf numFmtId="0" fontId="3" fillId="2" borderId="0" xfId="0" applyFont="1" applyFill="1"/>
    <xf numFmtId="1" fontId="3" fillId="2" borderId="0" xfId="0" applyNumberFormat="1" applyFont="1" applyFill="1" applyAlignment="1">
      <alignment horizontal="center"/>
    </xf>
    <xf numFmtId="4" fontId="3" fillId="2" borderId="0" xfId="0" applyNumberFormat="1" applyFont="1" applyFill="1"/>
    <xf numFmtId="1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2" fontId="1" fillId="0" borderId="0" xfId="0" applyNumberFormat="1" applyFont="1" applyAlignment="1">
      <alignment horizontal="center"/>
    </xf>
    <xf numFmtId="2" fontId="3" fillId="0" borderId="0" xfId="0" applyNumberFormat="1" applyFont="1"/>
    <xf numFmtId="0" fontId="5" fillId="0" borderId="0" xfId="0" applyFont="1"/>
    <xf numFmtId="0" fontId="6" fillId="0" borderId="0" xfId="0" applyFont="1"/>
    <xf numFmtId="2" fontId="6" fillId="0" borderId="0" xfId="0" applyNumberFormat="1" applyFont="1"/>
    <xf numFmtId="0" fontId="6" fillId="0" borderId="0" xfId="0" applyFont="1" applyAlignment="1">
      <alignment horizontal="center"/>
    </xf>
    <xf numFmtId="0" fontId="6" fillId="4" borderId="0" xfId="0" applyFont="1" applyFill="1"/>
    <xf numFmtId="4" fontId="6" fillId="0" borderId="0" xfId="0" applyNumberFormat="1" applyFont="1"/>
    <xf numFmtId="4" fontId="0" fillId="0" borderId="0" xfId="0" applyNumberFormat="1"/>
    <xf numFmtId="0" fontId="0" fillId="0" borderId="0" xfId="0" applyAlignment="1">
      <alignment horizontal="center"/>
    </xf>
    <xf numFmtId="4" fontId="19" fillId="0" borderId="0" xfId="0" applyNumberFormat="1" applyFont="1"/>
    <xf numFmtId="3" fontId="19" fillId="0" borderId="0" xfId="0" applyNumberFormat="1" applyFont="1" applyAlignment="1" applyProtection="1">
      <alignment horizontal="left" wrapText="1"/>
      <protection locked="0"/>
    </xf>
    <xf numFmtId="0" fontId="0" fillId="4" borderId="0" xfId="0" applyFill="1"/>
    <xf numFmtId="0" fontId="0" fillId="4" borderId="0" xfId="0" applyFill="1" applyAlignment="1">
      <alignment horizontal="center"/>
    </xf>
    <xf numFmtId="4" fontId="0" fillId="4" borderId="0" xfId="0" applyNumberFormat="1" applyFill="1"/>
    <xf numFmtId="3" fontId="6" fillId="0" borderId="0" xfId="0" applyNumberFormat="1" applyFont="1" applyAlignment="1" applyProtection="1">
      <alignment horizontal="left" vertical="top" wrapText="1"/>
      <protection locked="0"/>
    </xf>
    <xf numFmtId="0" fontId="20" fillId="0" borderId="0" xfId="0" applyFont="1"/>
    <xf numFmtId="0" fontId="7" fillId="0" borderId="0" xfId="0" applyFont="1" applyAlignment="1">
      <alignment horizontal="center" wrapText="1"/>
    </xf>
    <xf numFmtId="4" fontId="7" fillId="0" borderId="0" xfId="0" applyNumberFormat="1" applyFont="1" applyAlignment="1">
      <alignment horizontal="center" wrapText="1"/>
    </xf>
    <xf numFmtId="0" fontId="6" fillId="0" borderId="0" xfId="0" applyFont="1" applyAlignment="1">
      <alignment wrapText="1"/>
    </xf>
    <xf numFmtId="0" fontId="6" fillId="4" borderId="0" xfId="0" applyFont="1" applyFill="1" applyAlignment="1">
      <alignment horizontal="center"/>
    </xf>
    <xf numFmtId="0" fontId="6" fillId="4" borderId="0" xfId="0" applyFont="1" applyFill="1" applyAlignment="1">
      <alignment wrapText="1"/>
    </xf>
    <xf numFmtId="4" fontId="6" fillId="4" borderId="0" xfId="0" applyNumberFormat="1" applyFont="1" applyFill="1"/>
    <xf numFmtId="49" fontId="2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 wrapText="1"/>
    </xf>
    <xf numFmtId="0" fontId="6" fillId="5" borderId="0" xfId="0" applyFont="1" applyFill="1" applyAlignment="1">
      <alignment horizontal="center"/>
    </xf>
    <xf numFmtId="3" fontId="3" fillId="5" borderId="0" xfId="0" applyNumberFormat="1" applyFont="1" applyFill="1"/>
    <xf numFmtId="3" fontId="6" fillId="5" borderId="0" xfId="0" applyNumberFormat="1" applyFont="1" applyFill="1"/>
    <xf numFmtId="0" fontId="0" fillId="0" borderId="1" xfId="0" applyBorder="1"/>
    <xf numFmtId="0" fontId="20" fillId="0" borderId="0" xfId="0" applyFont="1" applyAlignment="1">
      <alignment horizontal="center"/>
    </xf>
    <xf numFmtId="0" fontId="17" fillId="0" borderId="0" xfId="0" applyFont="1"/>
    <xf numFmtId="165" fontId="17" fillId="0" borderId="0" xfId="0" applyNumberFormat="1" applyFont="1"/>
    <xf numFmtId="10" fontId="0" fillId="0" borderId="0" xfId="0" applyNumberFormat="1"/>
    <xf numFmtId="4" fontId="20" fillId="0" borderId="0" xfId="0" applyNumberFormat="1" applyFont="1"/>
    <xf numFmtId="0" fontId="8" fillId="0" borderId="0" xfId="0" applyFont="1"/>
    <xf numFmtId="0" fontId="17" fillId="0" borderId="1" xfId="0" applyFont="1" applyBorder="1"/>
    <xf numFmtId="3" fontId="3" fillId="6" borderId="0" xfId="0" applyNumberFormat="1" applyFont="1" applyFill="1" applyAlignment="1" applyProtection="1">
      <alignment horizontal="center" vertical="center" wrapText="1"/>
      <protection locked="0"/>
    </xf>
    <xf numFmtId="0" fontId="18" fillId="5" borderId="0" xfId="0" applyFont="1" applyFill="1" applyAlignment="1">
      <alignment horizontal="center"/>
    </xf>
    <xf numFmtId="4" fontId="18" fillId="5" borderId="0" xfId="0" applyNumberFormat="1" applyFont="1" applyFill="1" applyAlignment="1">
      <alignment horizontal="center" wrapText="1"/>
    </xf>
    <xf numFmtId="4" fontId="18" fillId="5" borderId="0" xfId="0" applyNumberFormat="1" applyFont="1" applyFill="1" applyAlignment="1">
      <alignment horizontal="center"/>
    </xf>
    <xf numFmtId="0" fontId="0" fillId="7" borderId="0" xfId="0" applyFill="1"/>
    <xf numFmtId="0" fontId="0" fillId="7" borderId="0" xfId="0" applyFill="1" applyAlignment="1">
      <alignment wrapText="1"/>
    </xf>
    <xf numFmtId="0" fontId="17" fillId="0" borderId="0" xfId="0" applyFont="1" applyAlignment="1">
      <alignment horizontal="center"/>
    </xf>
    <xf numFmtId="0" fontId="0" fillId="8" borderId="0" xfId="0" applyFill="1"/>
    <xf numFmtId="0" fontId="17" fillId="0" borderId="2" xfId="0" applyFont="1" applyBorder="1"/>
    <xf numFmtId="0" fontId="17" fillId="0" borderId="3" xfId="0" applyFont="1" applyBorder="1"/>
    <xf numFmtId="0" fontId="17" fillId="9" borderId="3" xfId="0" applyFont="1" applyFill="1" applyBorder="1"/>
    <xf numFmtId="3" fontId="3" fillId="10" borderId="0" xfId="0" applyNumberFormat="1" applyFont="1" applyFill="1" applyAlignment="1" applyProtection="1">
      <alignment horizontal="left" vertical="top" wrapText="1"/>
      <protection locked="0"/>
    </xf>
    <xf numFmtId="3" fontId="3" fillId="10" borderId="0" xfId="0" applyNumberFormat="1" applyFont="1" applyFill="1" applyAlignment="1" applyProtection="1">
      <alignment horizontal="left" vertical="center" wrapText="1"/>
      <protection locked="0"/>
    </xf>
    <xf numFmtId="3" fontId="3" fillId="10" borderId="0" xfId="0" applyNumberFormat="1" applyFont="1" applyFill="1" applyAlignment="1" applyProtection="1">
      <alignment horizontal="center" vertical="center" wrapText="1"/>
      <protection locked="0"/>
    </xf>
    <xf numFmtId="3" fontId="3" fillId="10" borderId="0" xfId="0" applyNumberFormat="1" applyFont="1" applyFill="1"/>
    <xf numFmtId="4" fontId="3" fillId="10" borderId="0" xfId="0" applyNumberFormat="1" applyFont="1" applyFill="1"/>
    <xf numFmtId="0" fontId="3" fillId="10" borderId="0" xfId="0" applyFont="1" applyFill="1"/>
    <xf numFmtId="3" fontId="2" fillId="10" borderId="0" xfId="0" applyNumberFormat="1" applyFont="1" applyFill="1" applyAlignment="1" applyProtection="1">
      <alignment horizontal="center" vertical="center" wrapText="1"/>
      <protection locked="0"/>
    </xf>
    <xf numFmtId="2" fontId="3" fillId="10" borderId="0" xfId="0" applyNumberFormat="1" applyFont="1" applyFill="1" applyAlignment="1" applyProtection="1">
      <alignment horizontal="left" vertical="center" wrapText="1"/>
      <protection locked="0"/>
    </xf>
    <xf numFmtId="1" fontId="3" fillId="10" borderId="0" xfId="0" applyNumberFormat="1" applyFont="1" applyFill="1" applyAlignment="1" applyProtection="1">
      <alignment horizontal="center" vertical="center" wrapText="1"/>
      <protection locked="0"/>
    </xf>
    <xf numFmtId="0" fontId="2" fillId="11" borderId="0" xfId="0" applyFont="1" applyFill="1" applyAlignment="1">
      <alignment horizontal="center"/>
    </xf>
    <xf numFmtId="3" fontId="3" fillId="11" borderId="0" xfId="0" applyNumberFormat="1" applyFont="1" applyFill="1" applyAlignment="1" applyProtection="1">
      <alignment horizontal="center" vertical="center" wrapText="1"/>
      <protection locked="0"/>
    </xf>
    <xf numFmtId="1" fontId="3" fillId="11" borderId="0" xfId="0" applyNumberFormat="1" applyFont="1" applyFill="1" applyAlignment="1" applyProtection="1">
      <alignment horizontal="center" vertical="center" wrapText="1"/>
      <protection locked="0"/>
    </xf>
    <xf numFmtId="0" fontId="17" fillId="8" borderId="0" xfId="0" applyFont="1" applyFill="1" applyAlignment="1">
      <alignment horizontal="center"/>
    </xf>
    <xf numFmtId="0" fontId="17" fillId="5" borderId="0" xfId="0" applyFont="1" applyFill="1"/>
    <xf numFmtId="49" fontId="3" fillId="5" borderId="0" xfId="0" applyNumberFormat="1" applyFont="1" applyFill="1" applyAlignment="1" applyProtection="1">
      <alignment horizontal="center" vertical="center" wrapText="1"/>
      <protection locked="0"/>
    </xf>
    <xf numFmtId="0" fontId="6" fillId="0" borderId="0" xfId="0" applyFont="1" applyAlignment="1">
      <alignment vertical="center"/>
    </xf>
    <xf numFmtId="2" fontId="6" fillId="0" borderId="0" xfId="0" applyNumberFormat="1" applyFont="1" applyAlignment="1" applyProtection="1">
      <alignment horizontal="left" vertical="center" wrapText="1"/>
      <protection locked="0"/>
    </xf>
    <xf numFmtId="4" fontId="0" fillId="12" borderId="0" xfId="0" applyNumberFormat="1" applyFill="1"/>
    <xf numFmtId="0" fontId="0" fillId="12" borderId="0" xfId="0" applyFill="1"/>
    <xf numFmtId="0" fontId="3" fillId="13" borderId="0" xfId="0" applyFont="1" applyFill="1"/>
    <xf numFmtId="0" fontId="0" fillId="13" borderId="0" xfId="0" applyFill="1"/>
    <xf numFmtId="0" fontId="17" fillId="12" borderId="0" xfId="0" applyFont="1" applyFill="1"/>
    <xf numFmtId="4" fontId="17" fillId="12" borderId="0" xfId="0" applyNumberFormat="1" applyFont="1" applyFill="1"/>
    <xf numFmtId="166" fontId="17" fillId="0" borderId="0" xfId="0" applyNumberFormat="1" applyFont="1"/>
    <xf numFmtId="4" fontId="0" fillId="13" borderId="0" xfId="0" applyNumberFormat="1" applyFill="1"/>
    <xf numFmtId="0" fontId="0" fillId="14" borderId="0" xfId="0" applyFill="1"/>
    <xf numFmtId="4" fontId="0" fillId="14" borderId="0" xfId="0" applyNumberFormat="1" applyFill="1"/>
    <xf numFmtId="166" fontId="17" fillId="0" borderId="4" xfId="0" applyNumberFormat="1" applyFont="1" applyBorder="1"/>
    <xf numFmtId="166" fontId="21" fillId="0" borderId="4" xfId="5" applyNumberFormat="1" applyFont="1" applyBorder="1" applyAlignment="1" applyProtection="1">
      <alignment vertical="center"/>
      <protection locked="0"/>
    </xf>
    <xf numFmtId="166" fontId="17" fillId="0" borderId="5" xfId="0" applyNumberFormat="1" applyFont="1" applyBorder="1"/>
    <xf numFmtId="166" fontId="17" fillId="9" borderId="5" xfId="0" applyNumberFormat="1" applyFont="1" applyFill="1" applyBorder="1"/>
    <xf numFmtId="0" fontId="22" fillId="15" borderId="0" xfId="0" applyFont="1" applyFill="1"/>
    <xf numFmtId="0" fontId="22" fillId="0" borderId="0" xfId="0" applyFont="1"/>
    <xf numFmtId="0" fontId="24" fillId="15" borderId="0" xfId="0" applyFont="1" applyFill="1"/>
    <xf numFmtId="4" fontId="24" fillId="0" borderId="0" xfId="0" applyNumberFormat="1" applyFont="1"/>
    <xf numFmtId="0" fontId="24" fillId="0" borderId="0" xfId="0" applyFont="1"/>
    <xf numFmtId="4" fontId="24" fillId="15" borderId="0" xfId="0" applyNumberFormat="1" applyFont="1" applyFill="1"/>
    <xf numFmtId="0" fontId="25" fillId="15" borderId="0" xfId="0" applyFont="1" applyFill="1"/>
    <xf numFmtId="3" fontId="24" fillId="15" borderId="0" xfId="0" applyNumberFormat="1" applyFont="1" applyFill="1" applyAlignment="1" applyProtection="1">
      <alignment horizontal="left" vertical="top" wrapText="1"/>
      <protection locked="0"/>
    </xf>
    <xf numFmtId="3" fontId="24" fillId="15" borderId="0" xfId="0" applyNumberFormat="1" applyFont="1" applyFill="1" applyAlignment="1" applyProtection="1">
      <alignment horizontal="center" vertical="center" wrapText="1"/>
      <protection locked="0"/>
    </xf>
    <xf numFmtId="3" fontId="25" fillId="15" borderId="0" xfId="0" applyNumberFormat="1" applyFont="1" applyFill="1" applyAlignment="1" applyProtection="1">
      <alignment horizontal="center" vertical="center" wrapText="1"/>
      <protection locked="0"/>
    </xf>
    <xf numFmtId="1" fontId="24" fillId="15" borderId="0" xfId="0" applyNumberFormat="1" applyFont="1" applyFill="1" applyAlignment="1" applyProtection="1">
      <alignment horizontal="center" vertical="center" wrapText="1"/>
      <protection locked="0"/>
    </xf>
    <xf numFmtId="0" fontId="24" fillId="0" borderId="0" xfId="0" applyFont="1" applyAlignment="1">
      <alignment horizontal="center"/>
    </xf>
    <xf numFmtId="49" fontId="24" fillId="15" borderId="0" xfId="0" applyNumberFormat="1" applyFont="1" applyFill="1" applyAlignment="1">
      <alignment horizontal="center"/>
    </xf>
    <xf numFmtId="0" fontId="24" fillId="15" borderId="0" xfId="0" applyFont="1" applyFill="1" applyAlignment="1">
      <alignment horizontal="center"/>
    </xf>
    <xf numFmtId="2" fontId="22" fillId="15" borderId="0" xfId="0" applyNumberFormat="1" applyFont="1" applyFill="1"/>
    <xf numFmtId="4" fontId="22" fillId="15" borderId="0" xfId="0" applyNumberFormat="1" applyFont="1" applyFill="1"/>
    <xf numFmtId="3" fontId="22" fillId="15" borderId="0" xfId="0" applyNumberFormat="1" applyFont="1" applyFill="1" applyAlignment="1" applyProtection="1">
      <alignment horizontal="left" vertical="top" wrapText="1"/>
      <protection locked="0"/>
    </xf>
    <xf numFmtId="3" fontId="22" fillId="15" borderId="0" xfId="0" applyNumberFormat="1" applyFont="1" applyFill="1" applyAlignment="1" applyProtection="1">
      <alignment horizontal="center" vertical="center" wrapText="1"/>
      <protection locked="0"/>
    </xf>
    <xf numFmtId="1" fontId="22" fillId="15" borderId="0" xfId="0" applyNumberFormat="1" applyFont="1" applyFill="1" applyAlignment="1" applyProtection="1">
      <alignment horizontal="center" vertical="center" wrapText="1"/>
      <protection locked="0"/>
    </xf>
    <xf numFmtId="4" fontId="22" fillId="0" borderId="0" xfId="0" applyNumberFormat="1" applyFont="1"/>
    <xf numFmtId="49" fontId="22" fillId="0" borderId="0" xfId="0" applyNumberFormat="1" applyFont="1" applyAlignment="1">
      <alignment horizontal="center"/>
    </xf>
    <xf numFmtId="3" fontId="24" fillId="15" borderId="0" xfId="0" applyNumberFormat="1" applyFont="1" applyFill="1"/>
    <xf numFmtId="0" fontId="26" fillId="15" borderId="0" xfId="0" applyFont="1" applyFill="1" applyAlignment="1">
      <alignment horizontal="center"/>
    </xf>
    <xf numFmtId="49" fontId="22" fillId="15" borderId="0" xfId="0" applyNumberFormat="1" applyFont="1" applyFill="1" applyAlignment="1">
      <alignment horizontal="center"/>
    </xf>
    <xf numFmtId="3" fontId="22" fillId="15" borderId="0" xfId="0" applyNumberFormat="1" applyFont="1" applyFill="1"/>
    <xf numFmtId="0" fontId="0" fillId="15" borderId="0" xfId="0" applyFill="1"/>
    <xf numFmtId="0" fontId="26" fillId="15" borderId="0" xfId="0" applyFont="1" applyFill="1" applyAlignment="1">
      <alignment horizontal="center" vertical="center" wrapText="1"/>
    </xf>
    <xf numFmtId="1" fontId="24" fillId="15" borderId="0" xfId="0" applyNumberFormat="1" applyFont="1" applyFill="1" applyAlignment="1">
      <alignment horizontal="center"/>
    </xf>
    <xf numFmtId="0" fontId="10" fillId="3" borderId="0" xfId="1" applyFont="1" applyFill="1"/>
    <xf numFmtId="4" fontId="10" fillId="3" borderId="0" xfId="1" applyNumberFormat="1" applyFont="1" applyFill="1"/>
    <xf numFmtId="0" fontId="10" fillId="3" borderId="0" xfId="1" applyFont="1" applyFill="1" applyAlignment="1">
      <alignment vertical="center" wrapText="1"/>
    </xf>
    <xf numFmtId="4" fontId="10" fillId="3" borderId="0" xfId="1" applyNumberFormat="1" applyFont="1" applyFill="1" applyAlignment="1">
      <alignment vertical="center" wrapText="1"/>
    </xf>
    <xf numFmtId="4" fontId="12" fillId="3" borderId="10" xfId="1" applyNumberFormat="1" applyFont="1" applyFill="1" applyBorder="1" applyAlignment="1" applyProtection="1">
      <alignment horizontal="center" vertical="center" wrapText="1"/>
      <protection locked="0"/>
    </xf>
    <xf numFmtId="4" fontId="12" fillId="3" borderId="11" xfId="1" applyNumberFormat="1" applyFont="1" applyFill="1" applyBorder="1" applyAlignment="1" applyProtection="1">
      <alignment horizontal="center" vertical="center" wrapText="1"/>
      <protection locked="0"/>
    </xf>
    <xf numFmtId="3" fontId="12" fillId="3" borderId="0" xfId="1" applyNumberFormat="1" applyFont="1" applyFill="1" applyAlignment="1" applyProtection="1">
      <alignment vertical="center" wrapText="1"/>
      <protection locked="0"/>
    </xf>
    <xf numFmtId="167" fontId="11" fillId="0" borderId="0" xfId="0" applyNumberFormat="1" applyFont="1" applyAlignment="1">
      <alignment vertical="center" wrapText="1"/>
    </xf>
    <xf numFmtId="0" fontId="9" fillId="3" borderId="0" xfId="1" applyFont="1" applyFill="1" applyAlignment="1">
      <alignment horizontal="center"/>
    </xf>
    <xf numFmtId="0" fontId="27" fillId="3" borderId="6" xfId="1" applyFont="1" applyFill="1" applyBorder="1" applyAlignment="1">
      <alignment horizontal="left"/>
    </xf>
    <xf numFmtId="3" fontId="22" fillId="3" borderId="6" xfId="1" applyNumberFormat="1" applyFont="1" applyFill="1" applyBorder="1" applyAlignment="1" applyProtection="1">
      <alignment vertical="center" wrapText="1"/>
      <protection locked="0"/>
    </xf>
    <xf numFmtId="167" fontId="28" fillId="0" borderId="6" xfId="0" applyNumberFormat="1" applyFont="1" applyBorder="1" applyAlignment="1">
      <alignment horizontal="center" vertical="center"/>
    </xf>
    <xf numFmtId="3" fontId="22" fillId="3" borderId="6" xfId="1" applyNumberFormat="1" applyFont="1" applyFill="1" applyBorder="1" applyAlignment="1" applyProtection="1">
      <alignment horizontal="left" vertical="center" wrapText="1"/>
      <protection locked="0"/>
    </xf>
    <xf numFmtId="0" fontId="22" fillId="3" borderId="6" xfId="1" applyFont="1" applyFill="1" applyBorder="1" applyAlignment="1">
      <alignment vertical="center"/>
    </xf>
    <xf numFmtId="4" fontId="30" fillId="3" borderId="6" xfId="1" applyNumberFormat="1" applyFont="1" applyFill="1" applyBorder="1" applyAlignment="1" applyProtection="1">
      <alignment horizontal="center" vertical="center" wrapText="1"/>
      <protection locked="0"/>
    </xf>
    <xf numFmtId="3" fontId="4" fillId="3" borderId="11" xfId="1" applyNumberFormat="1" applyFont="1" applyFill="1" applyBorder="1" applyAlignment="1" applyProtection="1">
      <alignment vertical="center" wrapText="1"/>
      <protection locked="0"/>
    </xf>
    <xf numFmtId="0" fontId="31" fillId="15" borderId="0" xfId="1" applyFont="1" applyFill="1" applyAlignment="1">
      <alignment horizontal="center" vertical="center"/>
    </xf>
    <xf numFmtId="0" fontId="32" fillId="15" borderId="0" xfId="1" applyFont="1" applyFill="1" applyAlignment="1">
      <alignment horizontal="center" vertical="center"/>
    </xf>
    <xf numFmtId="0" fontId="33" fillId="15" borderId="0" xfId="1" applyFont="1" applyFill="1" applyAlignment="1">
      <alignment horizontal="center" vertical="center"/>
    </xf>
    <xf numFmtId="0" fontId="34" fillId="15" borderId="0" xfId="0" applyFont="1" applyFill="1" applyAlignment="1">
      <alignment horizontal="center"/>
    </xf>
    <xf numFmtId="0" fontId="26" fillId="15" borderId="0" xfId="0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7" fillId="3" borderId="6" xfId="1" applyFont="1" applyFill="1" applyBorder="1" applyAlignment="1">
      <alignment horizontal="left" vertical="center"/>
    </xf>
    <xf numFmtId="0" fontId="27" fillId="3" borderId="0" xfId="1" applyFont="1" applyFill="1" applyAlignment="1">
      <alignment vertical="center"/>
    </xf>
    <xf numFmtId="0" fontId="0" fillId="0" borderId="12" xfId="0" applyBorder="1"/>
    <xf numFmtId="4" fontId="22" fillId="0" borderId="0" xfId="0" applyNumberFormat="1" applyFont="1" applyAlignment="1">
      <alignment horizontal="center"/>
    </xf>
    <xf numFmtId="4" fontId="22" fillId="15" borderId="0" xfId="0" applyNumberFormat="1" applyFont="1" applyFill="1" applyAlignment="1">
      <alignment horizontal="center"/>
    </xf>
    <xf numFmtId="0" fontId="22" fillId="15" borderId="0" xfId="0" applyFont="1" applyFill="1" applyAlignment="1">
      <alignment horizontal="center"/>
    </xf>
    <xf numFmtId="1" fontId="0" fillId="0" borderId="0" xfId="0" applyNumberFormat="1" applyAlignment="1">
      <alignment horizontal="center"/>
    </xf>
    <xf numFmtId="0" fontId="27" fillId="3" borderId="6" xfId="1" applyFont="1" applyFill="1" applyBorder="1" applyAlignment="1">
      <alignment horizontal="left" vertical="center" wrapText="1"/>
    </xf>
    <xf numFmtId="0" fontId="27" fillId="3" borderId="0" xfId="1" applyFont="1" applyFill="1" applyAlignment="1">
      <alignment horizontal="left" vertical="center" wrapText="1"/>
    </xf>
    <xf numFmtId="0" fontId="23" fillId="15" borderId="0" xfId="0" applyFont="1" applyFill="1" applyAlignment="1">
      <alignment horizontal="center"/>
    </xf>
    <xf numFmtId="0" fontId="0" fillId="10" borderId="0" xfId="0" applyFill="1"/>
    <xf numFmtId="0" fontId="0" fillId="0" borderId="0" xfId="0" applyAlignment="1">
      <alignment wrapText="1"/>
    </xf>
    <xf numFmtId="44" fontId="0" fillId="0" borderId="0" xfId="2" applyFont="1"/>
    <xf numFmtId="0" fontId="38" fillId="0" borderId="0" xfId="0" applyFont="1"/>
    <xf numFmtId="2" fontId="0" fillId="0" borderId="0" xfId="0" applyNumberFormat="1" applyAlignment="1">
      <alignment horizontal="center"/>
    </xf>
    <xf numFmtId="1" fontId="0" fillId="0" borderId="0" xfId="0" applyNumberFormat="1" applyAlignment="1">
      <alignment horizontal="left"/>
    </xf>
    <xf numFmtId="2" fontId="0" fillId="10" borderId="0" xfId="0" applyNumberFormat="1" applyFill="1" applyAlignment="1">
      <alignment horizontal="center"/>
    </xf>
    <xf numFmtId="0" fontId="38" fillId="0" borderId="0" xfId="0" applyFont="1" applyAlignment="1">
      <alignment horizontal="center"/>
    </xf>
    <xf numFmtId="0" fontId="22" fillId="15" borderId="0" xfId="0" applyFont="1" applyFill="1" applyAlignment="1">
      <alignment horizontal="right"/>
    </xf>
    <xf numFmtId="4" fontId="26" fillId="15" borderId="0" xfId="0" applyNumberFormat="1" applyFont="1" applyFill="1" applyAlignment="1">
      <alignment horizontal="center"/>
    </xf>
    <xf numFmtId="0" fontId="22" fillId="15" borderId="0" xfId="0" applyFont="1" applyFill="1" applyAlignment="1">
      <alignment horizontal="left"/>
    </xf>
    <xf numFmtId="49" fontId="24" fillId="15" borderId="0" xfId="0" applyNumberFormat="1" applyFont="1" applyFill="1" applyAlignment="1">
      <alignment horizontal="left"/>
    </xf>
    <xf numFmtId="1" fontId="22" fillId="15" borderId="0" xfId="0" applyNumberFormat="1" applyFont="1" applyFill="1" applyAlignment="1">
      <alignment vertical="center"/>
    </xf>
    <xf numFmtId="2" fontId="24" fillId="15" borderId="0" xfId="0" applyNumberFormat="1" applyFont="1" applyFill="1" applyAlignment="1" applyProtection="1">
      <alignment horizontal="center" vertical="center" wrapText="1"/>
      <protection locked="0"/>
    </xf>
    <xf numFmtId="0" fontId="22" fillId="23" borderId="0" xfId="0" applyFont="1" applyFill="1"/>
    <xf numFmtId="0" fontId="0" fillId="15" borderId="0" xfId="0" applyFill="1" applyAlignment="1">
      <alignment horizontal="center" vertical="center"/>
    </xf>
    <xf numFmtId="0" fontId="0" fillId="15" borderId="0" xfId="0" applyFill="1" applyAlignment="1">
      <alignment horizontal="center"/>
    </xf>
    <xf numFmtId="0" fontId="0" fillId="15" borderId="0" xfId="0" applyFill="1" applyAlignment="1">
      <alignment vertical="center"/>
    </xf>
    <xf numFmtId="0" fontId="22" fillId="3" borderId="0" xfId="1" applyFont="1" applyFill="1"/>
    <xf numFmtId="0" fontId="22" fillId="15" borderId="0" xfId="1" applyFont="1" applyFill="1"/>
    <xf numFmtId="0" fontId="22" fillId="15" borderId="0" xfId="0" applyFont="1" applyFill="1" applyAlignment="1">
      <alignment horizontal="center" vertical="center"/>
    </xf>
    <xf numFmtId="0" fontId="9" fillId="15" borderId="0" xfId="1" applyFont="1" applyFill="1" applyAlignment="1">
      <alignment horizontal="center"/>
    </xf>
    <xf numFmtId="167" fontId="22" fillId="3" borderId="0" xfId="1" applyNumberFormat="1" applyFont="1" applyFill="1" applyAlignment="1">
      <alignment horizontal="center" vertical="center"/>
    </xf>
    <xf numFmtId="167" fontId="22" fillId="3" borderId="0" xfId="1" applyNumberFormat="1" applyFont="1" applyFill="1"/>
    <xf numFmtId="167" fontId="41" fillId="15" borderId="0" xfId="0" applyNumberFormat="1" applyFont="1" applyFill="1" applyAlignment="1">
      <alignment horizontal="center" vertical="center"/>
    </xf>
    <xf numFmtId="167" fontId="41" fillId="15" borderId="0" xfId="0" applyNumberFormat="1" applyFont="1" applyFill="1"/>
    <xf numFmtId="167" fontId="22" fillId="15" borderId="0" xfId="1" applyNumberFormat="1" applyFont="1" applyFill="1" applyAlignment="1">
      <alignment horizontal="center" vertical="center"/>
    </xf>
    <xf numFmtId="167" fontId="22" fillId="15" borderId="0" xfId="1" applyNumberFormat="1" applyFont="1" applyFill="1"/>
    <xf numFmtId="0" fontId="41" fillId="15" borderId="0" xfId="0" applyFont="1" applyFill="1"/>
    <xf numFmtId="0" fontId="42" fillId="24" borderId="0" xfId="0" applyFont="1" applyFill="1"/>
    <xf numFmtId="0" fontId="26" fillId="15" borderId="13" xfId="0" applyFont="1" applyFill="1" applyBorder="1" applyAlignment="1">
      <alignment horizontal="center" vertical="center"/>
    </xf>
    <xf numFmtId="167" fontId="23" fillId="15" borderId="13" xfId="0" applyNumberFormat="1" applyFont="1" applyFill="1" applyBorder="1" applyAlignment="1">
      <alignment horizontal="center" vertical="center"/>
    </xf>
    <xf numFmtId="3" fontId="22" fillId="15" borderId="13" xfId="0" applyNumberFormat="1" applyFont="1" applyFill="1" applyBorder="1" applyAlignment="1" applyProtection="1">
      <alignment horizontal="left" vertical="center" wrapText="1"/>
      <protection locked="0"/>
    </xf>
    <xf numFmtId="3" fontId="22" fillId="15" borderId="13" xfId="0" applyNumberFormat="1" applyFont="1" applyFill="1" applyBorder="1" applyAlignment="1" applyProtection="1">
      <alignment horizontal="center" vertical="center" wrapText="1"/>
      <protection locked="0"/>
    </xf>
    <xf numFmtId="167" fontId="22" fillId="15" borderId="13" xfId="1" applyNumberFormat="1" applyFont="1" applyFill="1" applyBorder="1" applyAlignment="1">
      <alignment horizontal="center" vertical="center"/>
    </xf>
    <xf numFmtId="1" fontId="22" fillId="15" borderId="13" xfId="0" applyNumberFormat="1" applyFont="1" applyFill="1" applyBorder="1" applyAlignment="1" applyProtection="1">
      <alignment horizontal="center" vertical="center" wrapText="1"/>
      <protection locked="0"/>
    </xf>
    <xf numFmtId="0" fontId="22" fillId="15" borderId="13" xfId="0" applyFont="1" applyFill="1" applyBorder="1"/>
    <xf numFmtId="167" fontId="22" fillId="15" borderId="13" xfId="0" applyNumberFormat="1" applyFont="1" applyFill="1" applyBorder="1" applyAlignment="1" applyProtection="1">
      <alignment horizontal="center" vertical="center" wrapText="1"/>
      <protection locked="0"/>
    </xf>
    <xf numFmtId="0" fontId="23" fillId="15" borderId="13" xfId="0" applyFont="1" applyFill="1" applyBorder="1" applyAlignment="1">
      <alignment horizontal="center" vertical="center" wrapText="1"/>
    </xf>
    <xf numFmtId="0" fontId="23" fillId="15" borderId="13" xfId="0" applyFont="1" applyFill="1" applyBorder="1" applyAlignment="1">
      <alignment horizontal="center" vertical="center"/>
    </xf>
    <xf numFmtId="0" fontId="43" fillId="15" borderId="13" xfId="0" applyFont="1" applyFill="1" applyBorder="1" applyAlignment="1">
      <alignment horizontal="center" vertical="center"/>
    </xf>
    <xf numFmtId="4" fontId="22" fillId="15" borderId="13" xfId="0" applyNumberFormat="1" applyFont="1" applyFill="1" applyBorder="1"/>
    <xf numFmtId="0" fontId="23" fillId="0" borderId="13" xfId="0" applyFont="1" applyBorder="1" applyAlignment="1">
      <alignment horizontal="center" vertical="center"/>
    </xf>
    <xf numFmtId="3" fontId="22" fillId="15" borderId="13" xfId="0" applyNumberFormat="1" applyFont="1" applyFill="1" applyBorder="1" applyAlignment="1" applyProtection="1">
      <alignment horizontal="left" vertical="top" wrapText="1"/>
      <protection locked="0"/>
    </xf>
    <xf numFmtId="0" fontId="22" fillId="15" borderId="13" xfId="0" applyFont="1" applyFill="1" applyBorder="1" applyAlignment="1">
      <alignment horizontal="center"/>
    </xf>
    <xf numFmtId="0" fontId="40" fillId="15" borderId="0" xfId="0" applyFont="1" applyFill="1"/>
    <xf numFmtId="0" fontId="45" fillId="15" borderId="0" xfId="0" applyFont="1" applyFill="1" applyAlignment="1">
      <alignment horizontal="center" vertical="center"/>
    </xf>
    <xf numFmtId="0" fontId="41" fillId="0" borderId="13" xfId="0" applyFont="1" applyBorder="1" applyAlignment="1">
      <alignment horizontal="center"/>
    </xf>
    <xf numFmtId="0" fontId="41" fillId="0" borderId="13" xfId="0" applyFont="1" applyBorder="1"/>
    <xf numFmtId="0" fontId="41" fillId="15" borderId="13" xfId="0" applyFont="1" applyFill="1" applyBorder="1" applyAlignment="1">
      <alignment horizontal="center"/>
    </xf>
    <xf numFmtId="0" fontId="41" fillId="15" borderId="13" xfId="0" applyFont="1" applyFill="1" applyBorder="1"/>
    <xf numFmtId="44" fontId="41" fillId="0" borderId="13" xfId="2" applyFont="1" applyBorder="1" applyAlignment="1">
      <alignment horizontal="center"/>
    </xf>
    <xf numFmtId="0" fontId="19" fillId="15" borderId="0" xfId="0" applyFont="1" applyFill="1"/>
    <xf numFmtId="0" fontId="34" fillId="15" borderId="0" xfId="0" applyFont="1" applyFill="1" applyAlignment="1">
      <alignment horizontal="right"/>
    </xf>
    <xf numFmtId="0" fontId="22" fillId="15" borderId="13" xfId="0" applyFont="1" applyFill="1" applyBorder="1" applyAlignment="1">
      <alignment horizontal="right"/>
    </xf>
    <xf numFmtId="3" fontId="22" fillId="15" borderId="13" xfId="0" applyNumberFormat="1" applyFont="1" applyFill="1" applyBorder="1"/>
    <xf numFmtId="4" fontId="22" fillId="0" borderId="13" xfId="0" applyNumberFormat="1" applyFont="1" applyBorder="1"/>
    <xf numFmtId="0" fontId="23" fillId="15" borderId="13" xfId="0" applyFont="1" applyFill="1" applyBorder="1" applyAlignment="1">
      <alignment horizontal="center"/>
    </xf>
    <xf numFmtId="4" fontId="22" fillId="15" borderId="13" xfId="0" applyNumberFormat="1" applyFont="1" applyFill="1" applyBorder="1" applyAlignment="1">
      <alignment horizontal="center"/>
    </xf>
    <xf numFmtId="0" fontId="23" fillId="0" borderId="13" xfId="0" applyFont="1" applyBorder="1" applyAlignment="1">
      <alignment horizontal="center"/>
    </xf>
    <xf numFmtId="3" fontId="22" fillId="0" borderId="13" xfId="0" applyNumberFormat="1" applyFont="1" applyBorder="1" applyAlignment="1" applyProtection="1">
      <alignment horizontal="center" vertical="center" wrapText="1"/>
      <protection locked="0"/>
    </xf>
    <xf numFmtId="2" fontId="22" fillId="15" borderId="13" xfId="0" applyNumberFormat="1" applyFont="1" applyFill="1" applyBorder="1" applyAlignment="1">
      <alignment horizontal="center"/>
    </xf>
    <xf numFmtId="4" fontId="22" fillId="0" borderId="13" xfId="0" applyNumberFormat="1" applyFont="1" applyBorder="1" applyAlignment="1">
      <alignment horizontal="center" vertical="center"/>
    </xf>
    <xf numFmtId="4" fontId="22" fillId="15" borderId="13" xfId="0" applyNumberFormat="1" applyFont="1" applyFill="1" applyBorder="1" applyAlignment="1">
      <alignment horizontal="center" vertical="center"/>
    </xf>
    <xf numFmtId="44" fontId="0" fillId="15" borderId="0" xfId="2" applyFont="1" applyFill="1"/>
    <xf numFmtId="0" fontId="22" fillId="18" borderId="0" xfId="0" applyFont="1" applyFill="1"/>
    <xf numFmtId="0" fontId="19" fillId="15" borderId="13" xfId="0" applyFont="1" applyFill="1" applyBorder="1"/>
    <xf numFmtId="0" fontId="24" fillId="18" borderId="0" xfId="0" applyFont="1" applyFill="1"/>
    <xf numFmtId="44" fontId="0" fillId="15" borderId="0" xfId="2" applyFont="1" applyFill="1" applyBorder="1"/>
    <xf numFmtId="0" fontId="17" fillId="0" borderId="13" xfId="0" applyFont="1" applyBorder="1" applyAlignment="1">
      <alignment horizontal="center" vertical="center" wrapText="1"/>
    </xf>
    <xf numFmtId="0" fontId="43" fillId="18" borderId="13" xfId="0" applyFont="1" applyFill="1" applyBorder="1" applyAlignment="1">
      <alignment horizontal="center"/>
    </xf>
    <xf numFmtId="1" fontId="17" fillId="18" borderId="13" xfId="0" applyNumberFormat="1" applyFont="1" applyFill="1" applyBorder="1" applyAlignment="1">
      <alignment horizontal="center"/>
    </xf>
    <xf numFmtId="0" fontId="17" fillId="18" borderId="13" xfId="0" applyFont="1" applyFill="1" applyBorder="1" applyAlignment="1">
      <alignment horizontal="center"/>
    </xf>
    <xf numFmtId="0" fontId="17" fillId="18" borderId="13" xfId="0" applyFont="1" applyFill="1" applyBorder="1"/>
    <xf numFmtId="2" fontId="17" fillId="18" borderId="13" xfId="0" applyNumberFormat="1" applyFont="1" applyFill="1" applyBorder="1" applyAlignment="1">
      <alignment horizontal="center"/>
    </xf>
    <xf numFmtId="0" fontId="23" fillId="18" borderId="13" xfId="0" applyFont="1" applyFill="1" applyBorder="1" applyAlignment="1">
      <alignment horizontal="center"/>
    </xf>
    <xf numFmtId="1" fontId="42" fillId="18" borderId="13" xfId="0" applyNumberFormat="1" applyFont="1" applyFill="1" applyBorder="1" applyAlignment="1">
      <alignment horizontal="center"/>
    </xf>
    <xf numFmtId="0" fontId="42" fillId="18" borderId="13" xfId="0" applyFont="1" applyFill="1" applyBorder="1" applyAlignment="1">
      <alignment horizontal="center"/>
    </xf>
    <xf numFmtId="2" fontId="42" fillId="18" borderId="13" xfId="0" applyNumberFormat="1" applyFont="1" applyFill="1" applyBorder="1" applyAlignment="1">
      <alignment horizontal="center"/>
    </xf>
    <xf numFmtId="0" fontId="43" fillId="18" borderId="13" xfId="0" applyFont="1" applyFill="1" applyBorder="1" applyAlignment="1">
      <alignment horizontal="center" vertical="center"/>
    </xf>
    <xf numFmtId="0" fontId="26" fillId="15" borderId="13" xfId="0" applyFont="1" applyFill="1" applyBorder="1" applyAlignment="1">
      <alignment horizontal="center"/>
    </xf>
    <xf numFmtId="0" fontId="22" fillId="15" borderId="13" xfId="0" applyFont="1" applyFill="1" applyBorder="1" applyAlignment="1">
      <alignment horizontal="left"/>
    </xf>
    <xf numFmtId="1" fontId="22" fillId="15" borderId="13" xfId="0" applyNumberFormat="1" applyFont="1" applyFill="1" applyBorder="1" applyAlignment="1">
      <alignment vertical="center"/>
    </xf>
    <xf numFmtId="2" fontId="22" fillId="15" borderId="13" xfId="0" applyNumberFormat="1" applyFont="1" applyFill="1" applyBorder="1" applyAlignment="1" applyProtection="1">
      <alignment horizontal="center" wrapText="1"/>
      <protection locked="0"/>
    </xf>
    <xf numFmtId="2" fontId="22" fillId="0" borderId="13" xfId="0" applyNumberFormat="1" applyFont="1" applyBorder="1" applyAlignment="1" applyProtection="1">
      <alignment horizontal="left" vertical="center" wrapText="1"/>
      <protection locked="0"/>
    </xf>
    <xf numFmtId="2" fontId="22" fillId="11" borderId="13" xfId="0" applyNumberFormat="1" applyFont="1" applyFill="1" applyBorder="1" applyAlignment="1" applyProtection="1">
      <alignment horizontal="left" vertical="center" wrapText="1"/>
      <protection locked="0"/>
    </xf>
    <xf numFmtId="2" fontId="0" fillId="23" borderId="13" xfId="0" applyNumberFormat="1" applyFill="1" applyBorder="1"/>
    <xf numFmtId="1" fontId="41" fillId="0" borderId="13" xfId="0" applyNumberFormat="1" applyFont="1" applyBorder="1" applyAlignment="1">
      <alignment horizontal="center"/>
    </xf>
    <xf numFmtId="167" fontId="41" fillId="0" borderId="13" xfId="0" applyNumberFormat="1" applyFont="1" applyBorder="1"/>
    <xf numFmtId="167" fontId="41" fillId="0" borderId="13" xfId="0" applyNumberFormat="1" applyFont="1" applyBorder="1" applyAlignment="1">
      <alignment horizontal="center"/>
    </xf>
    <xf numFmtId="1" fontId="41" fillId="0" borderId="13" xfId="0" applyNumberFormat="1" applyFont="1" applyBorder="1" applyAlignment="1">
      <alignment horizontal="left"/>
    </xf>
    <xf numFmtId="0" fontId="41" fillId="10" borderId="13" xfId="0" applyFont="1" applyFill="1" applyBorder="1" applyAlignment="1">
      <alignment horizontal="center"/>
    </xf>
    <xf numFmtId="167" fontId="41" fillId="10" borderId="13" xfId="0" applyNumberFormat="1" applyFont="1" applyFill="1" applyBorder="1" applyAlignment="1">
      <alignment horizontal="center"/>
    </xf>
    <xf numFmtId="167" fontId="41" fillId="10" borderId="13" xfId="0" applyNumberFormat="1" applyFont="1" applyFill="1" applyBorder="1"/>
    <xf numFmtId="2" fontId="0" fillId="23" borderId="13" xfId="0" applyNumberFormat="1" applyFill="1" applyBorder="1" applyAlignment="1">
      <alignment horizontal="center"/>
    </xf>
    <xf numFmtId="1" fontId="22" fillId="15" borderId="13" xfId="0" applyNumberFormat="1" applyFont="1" applyFill="1" applyBorder="1" applyAlignment="1">
      <alignment horizontal="center" vertical="center"/>
    </xf>
    <xf numFmtId="167" fontId="22" fillId="15" borderId="13" xfId="0" applyNumberFormat="1" applyFont="1" applyFill="1" applyBorder="1" applyAlignment="1">
      <alignment horizontal="center"/>
    </xf>
    <xf numFmtId="0" fontId="0" fillId="19" borderId="13" xfId="0" applyFill="1" applyBorder="1"/>
    <xf numFmtId="1" fontId="17" fillId="18" borderId="13" xfId="0" applyNumberFormat="1" applyFont="1" applyFill="1" applyBorder="1" applyAlignment="1">
      <alignment horizontal="center" vertical="center"/>
    </xf>
    <xf numFmtId="0" fontId="17" fillId="18" borderId="13" xfId="0" applyFont="1" applyFill="1" applyBorder="1" applyAlignment="1">
      <alignment horizontal="center" vertical="center"/>
    </xf>
    <xf numFmtId="2" fontId="17" fillId="18" borderId="13" xfId="0" applyNumberFormat="1" applyFont="1" applyFill="1" applyBorder="1" applyAlignment="1">
      <alignment horizontal="center" vertical="center"/>
    </xf>
    <xf numFmtId="0" fontId="47" fillId="15" borderId="0" xfId="0" applyFont="1" applyFill="1" applyAlignment="1">
      <alignment vertical="center"/>
    </xf>
    <xf numFmtId="0" fontId="46" fillId="15" borderId="0" xfId="0" applyFont="1" applyFill="1" applyAlignment="1">
      <alignment horizontal="center" vertical="center"/>
    </xf>
    <xf numFmtId="0" fontId="22" fillId="3" borderId="0" xfId="1" applyFont="1" applyFill="1" applyAlignment="1">
      <alignment horizontal="right"/>
    </xf>
    <xf numFmtId="2" fontId="22" fillId="15" borderId="13" xfId="0" applyNumberFormat="1" applyFont="1" applyFill="1" applyBorder="1" applyAlignment="1" applyProtection="1">
      <alignment horizontal="left" vertical="center" wrapText="1"/>
      <protection locked="0"/>
    </xf>
    <xf numFmtId="3" fontId="22" fillId="15" borderId="13" xfId="0" applyNumberFormat="1" applyFont="1" applyFill="1" applyBorder="1" applyAlignment="1">
      <alignment horizontal="center"/>
    </xf>
    <xf numFmtId="1" fontId="22" fillId="15" borderId="13" xfId="0" applyNumberFormat="1" applyFont="1" applyFill="1" applyBorder="1" applyAlignment="1">
      <alignment horizontal="center"/>
    </xf>
    <xf numFmtId="0" fontId="43" fillId="15" borderId="13" xfId="0" applyFont="1" applyFill="1" applyBorder="1" applyAlignment="1">
      <alignment horizontal="center"/>
    </xf>
    <xf numFmtId="0" fontId="41" fillId="15" borderId="0" xfId="0" applyFont="1" applyFill="1" applyAlignment="1">
      <alignment vertical="center"/>
    </xf>
    <xf numFmtId="44" fontId="41" fillId="15" borderId="13" xfId="2" applyFont="1" applyFill="1" applyBorder="1" applyAlignment="1">
      <alignment horizontal="center" vertical="center"/>
    </xf>
    <xf numFmtId="167" fontId="41" fillId="15" borderId="13" xfId="2" applyNumberFormat="1" applyFont="1" applyFill="1" applyBorder="1" applyAlignment="1">
      <alignment horizontal="center" vertical="center"/>
    </xf>
    <xf numFmtId="1" fontId="41" fillId="15" borderId="13" xfId="0" applyNumberFormat="1" applyFont="1" applyFill="1" applyBorder="1" applyAlignment="1">
      <alignment horizontal="center"/>
    </xf>
    <xf numFmtId="0" fontId="22" fillId="15" borderId="13" xfId="0" applyFont="1" applyFill="1" applyBorder="1" applyAlignment="1">
      <alignment horizontal="left" vertical="center"/>
    </xf>
    <xf numFmtId="0" fontId="22" fillId="15" borderId="13" xfId="0" applyFont="1" applyFill="1" applyBorder="1" applyAlignment="1">
      <alignment horizontal="center" vertical="center" wrapText="1"/>
    </xf>
    <xf numFmtId="1" fontId="22" fillId="15" borderId="0" xfId="0" applyNumberFormat="1" applyFont="1" applyFill="1" applyAlignment="1">
      <alignment horizontal="center"/>
    </xf>
    <xf numFmtId="1" fontId="22" fillId="23" borderId="0" xfId="0" applyNumberFormat="1" applyFont="1" applyFill="1" applyAlignment="1">
      <alignment horizontal="center"/>
    </xf>
    <xf numFmtId="2" fontId="22" fillId="15" borderId="13" xfId="0" applyNumberFormat="1" applyFont="1" applyFill="1" applyBorder="1" applyAlignment="1">
      <alignment horizontal="center" wrapText="1"/>
    </xf>
    <xf numFmtId="168" fontId="23" fillId="24" borderId="0" xfId="1" applyNumberFormat="1" applyFont="1" applyFill="1"/>
    <xf numFmtId="0" fontId="34" fillId="15" borderId="17" xfId="0" applyFont="1" applyFill="1" applyBorder="1" applyAlignment="1">
      <alignment horizontal="center"/>
    </xf>
    <xf numFmtId="0" fontId="48" fillId="15" borderId="0" xfId="0" applyFont="1" applyFill="1"/>
    <xf numFmtId="9" fontId="22" fillId="15" borderId="13" xfId="0" applyNumberFormat="1" applyFont="1" applyFill="1" applyBorder="1"/>
    <xf numFmtId="0" fontId="43" fillId="15" borderId="13" xfId="0" applyFont="1" applyFill="1" applyBorder="1" applyAlignment="1">
      <alignment horizontal="left" vertical="center" wrapText="1"/>
    </xf>
    <xf numFmtId="1" fontId="6" fillId="0" borderId="18" xfId="0" applyNumberFormat="1" applyFont="1" applyBorder="1"/>
    <xf numFmtId="1" fontId="6" fillId="18" borderId="18" xfId="0" applyNumberFormat="1" applyFont="1" applyFill="1" applyBorder="1"/>
    <xf numFmtId="0" fontId="42" fillId="15" borderId="0" xfId="0" applyFont="1" applyFill="1"/>
    <xf numFmtId="44" fontId="22" fillId="0" borderId="13" xfId="2" applyFont="1" applyFill="1" applyBorder="1" applyAlignment="1" applyProtection="1">
      <alignment horizontal="center"/>
    </xf>
    <xf numFmtId="0" fontId="31" fillId="17" borderId="0" xfId="1" applyFont="1" applyFill="1" applyAlignment="1">
      <alignment horizontal="center" vertical="center"/>
    </xf>
    <xf numFmtId="44" fontId="22" fillId="15" borderId="0" xfId="2" applyFont="1" applyFill="1" applyBorder="1" applyAlignment="1" applyProtection="1"/>
    <xf numFmtId="44" fontId="22" fillId="0" borderId="13" xfId="2" applyFont="1" applyFill="1" applyBorder="1" applyAlignment="1" applyProtection="1"/>
    <xf numFmtId="44" fontId="22" fillId="0" borderId="0" xfId="2" applyFont="1" applyFill="1" applyBorder="1" applyAlignment="1" applyProtection="1"/>
    <xf numFmtId="44" fontId="36" fillId="15" borderId="0" xfId="2" applyFont="1" applyFill="1" applyBorder="1" applyAlignment="1" applyProtection="1"/>
    <xf numFmtId="44" fontId="24" fillId="15" borderId="0" xfId="2" applyFont="1" applyFill="1" applyBorder="1" applyAlignment="1" applyProtection="1"/>
    <xf numFmtId="44" fontId="22" fillId="15" borderId="13" xfId="2" applyFont="1" applyFill="1" applyBorder="1" applyAlignment="1" applyProtection="1"/>
    <xf numFmtId="44" fontId="22" fillId="15" borderId="13" xfId="2" applyFont="1" applyFill="1" applyBorder="1" applyAlignment="1" applyProtection="1">
      <alignment horizontal="center"/>
    </xf>
    <xf numFmtId="44" fontId="24" fillId="0" borderId="0" xfId="2" applyFont="1" applyFill="1" applyBorder="1" applyAlignment="1" applyProtection="1"/>
    <xf numFmtId="44" fontId="23" fillId="24" borderId="0" xfId="2" applyFont="1" applyFill="1" applyBorder="1" applyAlignment="1" applyProtection="1"/>
    <xf numFmtId="1" fontId="22" fillId="15" borderId="0" xfId="0" applyNumberFormat="1" applyFont="1" applyFill="1"/>
    <xf numFmtId="1" fontId="26" fillId="15" borderId="13" xfId="0" applyNumberFormat="1" applyFont="1" applyFill="1" applyBorder="1" applyAlignment="1">
      <alignment horizontal="center" vertical="center"/>
    </xf>
    <xf numFmtId="1" fontId="22" fillId="24" borderId="13" xfId="0" applyNumberFormat="1" applyFont="1" applyFill="1" applyBorder="1" applyAlignment="1">
      <alignment horizontal="center"/>
    </xf>
    <xf numFmtId="1" fontId="22" fillId="0" borderId="0" xfId="0" applyNumberFormat="1" applyFont="1"/>
    <xf numFmtId="44" fontId="24" fillId="0" borderId="13" xfId="2" applyFont="1" applyFill="1" applyBorder="1" applyAlignment="1" applyProtection="1"/>
    <xf numFmtId="44" fontId="6" fillId="0" borderId="13" xfId="2" applyFont="1" applyFill="1" applyBorder="1" applyAlignment="1">
      <alignment horizontal="center"/>
    </xf>
    <xf numFmtId="0" fontId="49" fillId="15" borderId="0" xfId="0" applyFont="1" applyFill="1" applyAlignment="1">
      <alignment horizontal="center" vertical="center"/>
    </xf>
    <xf numFmtId="0" fontId="49" fillId="15" borderId="0" xfId="0" applyFont="1" applyFill="1"/>
    <xf numFmtId="0" fontId="49" fillId="15" borderId="0" xfId="0" applyFont="1" applyFill="1" applyAlignment="1">
      <alignment horizontal="center"/>
    </xf>
    <xf numFmtId="0" fontId="23" fillId="15" borderId="0" xfId="0" applyFont="1" applyFill="1" applyAlignment="1">
      <alignment horizontal="right"/>
    </xf>
    <xf numFmtId="0" fontId="34" fillId="3" borderId="0" xfId="1" applyFont="1" applyFill="1" applyAlignment="1">
      <alignment horizontal="right"/>
    </xf>
    <xf numFmtId="44" fontId="42" fillId="24" borderId="0" xfId="2" applyFont="1" applyFill="1"/>
    <xf numFmtId="44" fontId="41" fillId="15" borderId="13" xfId="2" applyFont="1" applyFill="1" applyBorder="1"/>
    <xf numFmtId="44" fontId="22" fillId="15" borderId="13" xfId="2" applyFont="1" applyFill="1" applyBorder="1" applyAlignment="1" applyProtection="1">
      <alignment horizontal="center" vertical="center"/>
    </xf>
    <xf numFmtId="44" fontId="22" fillId="0" borderId="13" xfId="2" applyFont="1" applyFill="1" applyBorder="1" applyAlignment="1" applyProtection="1">
      <alignment horizontal="center" vertical="center"/>
    </xf>
    <xf numFmtId="44" fontId="29" fillId="0" borderId="13" xfId="2" applyFont="1" applyFill="1" applyBorder="1" applyAlignment="1" applyProtection="1">
      <alignment horizontal="center" vertical="center"/>
    </xf>
    <xf numFmtId="44" fontId="29" fillId="15" borderId="13" xfId="2" applyFont="1" applyFill="1" applyBorder="1" applyAlignment="1">
      <alignment horizontal="center"/>
    </xf>
    <xf numFmtId="0" fontId="41" fillId="15" borderId="20" xfId="0" applyFont="1" applyFill="1" applyBorder="1" applyAlignment="1">
      <alignment horizontal="center"/>
    </xf>
    <xf numFmtId="0" fontId="50" fillId="15" borderId="0" xfId="0" applyFont="1" applyFill="1"/>
    <xf numFmtId="0" fontId="51" fillId="15" borderId="0" xfId="0" applyFont="1" applyFill="1"/>
    <xf numFmtId="10" fontId="0" fillId="15" borderId="0" xfId="7" applyNumberFormat="1" applyFont="1" applyFill="1"/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6" xfId="0" applyBorder="1"/>
    <xf numFmtId="0" fontId="0" fillId="0" borderId="6" xfId="0" applyBorder="1" applyAlignment="1">
      <alignment horizontal="center"/>
    </xf>
    <xf numFmtId="44" fontId="0" fillId="0" borderId="6" xfId="2" applyFont="1" applyBorder="1"/>
    <xf numFmtId="0" fontId="0" fillId="0" borderId="25" xfId="0" applyBorder="1"/>
    <xf numFmtId="0" fontId="0" fillId="0" borderId="0" xfId="0" pivotButton="1"/>
    <xf numFmtId="0" fontId="0" fillId="0" borderId="0" xfId="0" applyAlignment="1">
      <alignment horizontal="left"/>
    </xf>
    <xf numFmtId="0" fontId="52" fillId="15" borderId="0" xfId="0" applyFont="1" applyFill="1"/>
    <xf numFmtId="0" fontId="17" fillId="15" borderId="24" xfId="0" applyFont="1" applyFill="1" applyBorder="1"/>
    <xf numFmtId="4" fontId="22" fillId="10" borderId="0" xfId="0" applyNumberFormat="1" applyFont="1" applyFill="1"/>
    <xf numFmtId="0" fontId="0" fillId="0" borderId="6" xfId="0" applyBorder="1" applyAlignment="1">
      <alignment wrapText="1"/>
    </xf>
    <xf numFmtId="0" fontId="0" fillId="15" borderId="22" xfId="0" applyFill="1" applyBorder="1"/>
    <xf numFmtId="0" fontId="53" fillId="15" borderId="0" xfId="0" applyFont="1" applyFill="1"/>
    <xf numFmtId="0" fontId="54" fillId="15" borderId="0" xfId="0" applyFont="1" applyFill="1"/>
    <xf numFmtId="0" fontId="41" fillId="15" borderId="27" xfId="0" applyFont="1" applyFill="1" applyBorder="1"/>
    <xf numFmtId="0" fontId="41" fillId="15" borderId="28" xfId="0" applyFont="1" applyFill="1" applyBorder="1"/>
    <xf numFmtId="0" fontId="41" fillId="15" borderId="29" xfId="0" applyFont="1" applyFill="1" applyBorder="1"/>
    <xf numFmtId="0" fontId="41" fillId="15" borderId="30" xfId="0" applyFont="1" applyFill="1" applyBorder="1"/>
    <xf numFmtId="0" fontId="41" fillId="15" borderId="31" xfId="0" applyFont="1" applyFill="1" applyBorder="1"/>
    <xf numFmtId="169" fontId="41" fillId="24" borderId="6" xfId="0" applyNumberFormat="1" applyFont="1" applyFill="1" applyBorder="1"/>
    <xf numFmtId="0" fontId="55" fillId="15" borderId="0" xfId="0" applyFont="1" applyFill="1" applyAlignment="1">
      <alignment horizontal="center"/>
    </xf>
    <xf numFmtId="0" fontId="55" fillId="15" borderId="0" xfId="0" applyFont="1" applyFill="1"/>
    <xf numFmtId="0" fontId="42" fillId="15" borderId="27" xfId="0" applyFont="1" applyFill="1" applyBorder="1"/>
    <xf numFmtId="164" fontId="42" fillId="24" borderId="29" xfId="8" applyFont="1" applyFill="1" applyBorder="1" applyAlignment="1">
      <alignment horizontal="right"/>
    </xf>
    <xf numFmtId="164" fontId="42" fillId="15" borderId="0" xfId="8" applyFont="1" applyFill="1" applyBorder="1" applyAlignment="1">
      <alignment horizontal="right"/>
    </xf>
    <xf numFmtId="0" fontId="42" fillId="15" borderId="30" xfId="0" applyFont="1" applyFill="1" applyBorder="1"/>
    <xf numFmtId="164" fontId="42" fillId="24" borderId="31" xfId="8" applyFont="1" applyFill="1" applyBorder="1" applyAlignment="1">
      <alignment horizontal="right"/>
    </xf>
    <xf numFmtId="0" fontId="42" fillId="15" borderId="32" xfId="0" applyFont="1" applyFill="1" applyBorder="1"/>
    <xf numFmtId="164" fontId="42" fillId="24" borderId="33" xfId="8" applyFont="1" applyFill="1" applyBorder="1" applyAlignment="1">
      <alignment horizontal="right"/>
    </xf>
    <xf numFmtId="0" fontId="41" fillId="15" borderId="32" xfId="0" applyFont="1" applyFill="1" applyBorder="1"/>
    <xf numFmtId="0" fontId="41" fillId="15" borderId="24" xfId="0" applyFont="1" applyFill="1" applyBorder="1"/>
    <xf numFmtId="0" fontId="41" fillId="15" borderId="33" xfId="0" applyFont="1" applyFill="1" applyBorder="1"/>
    <xf numFmtId="0" fontId="42" fillId="18" borderId="27" xfId="0" applyFont="1" applyFill="1" applyBorder="1"/>
    <xf numFmtId="164" fontId="42" fillId="18" borderId="28" xfId="8" applyFont="1" applyFill="1" applyBorder="1" applyAlignment="1">
      <alignment horizontal="right"/>
    </xf>
    <xf numFmtId="164" fontId="42" fillId="18" borderId="29" xfId="8" applyFont="1" applyFill="1" applyBorder="1" applyAlignment="1">
      <alignment horizontal="right"/>
    </xf>
    <xf numFmtId="0" fontId="41" fillId="11" borderId="27" xfId="0" applyFont="1" applyFill="1" applyBorder="1"/>
    <xf numFmtId="0" fontId="41" fillId="11" borderId="28" xfId="0" applyFont="1" applyFill="1" applyBorder="1"/>
    <xf numFmtId="164" fontId="42" fillId="18" borderId="27" xfId="8" applyFont="1" applyFill="1" applyBorder="1" applyAlignment="1">
      <alignment horizontal="right"/>
    </xf>
    <xf numFmtId="0" fontId="42" fillId="11" borderId="27" xfId="0" applyFont="1" applyFill="1" applyBorder="1" applyAlignment="1">
      <alignment horizontal="center"/>
    </xf>
    <xf numFmtId="0" fontId="42" fillId="11" borderId="28" xfId="0" applyFont="1" applyFill="1" applyBorder="1" applyAlignment="1">
      <alignment horizontal="center"/>
    </xf>
    <xf numFmtId="0" fontId="42" fillId="11" borderId="29" xfId="0" applyFont="1" applyFill="1" applyBorder="1" applyAlignment="1">
      <alignment horizontal="center"/>
    </xf>
    <xf numFmtId="0" fontId="55" fillId="9" borderId="27" xfId="0" applyFont="1" applyFill="1" applyBorder="1"/>
    <xf numFmtId="0" fontId="55" fillId="9" borderId="28" xfId="0" applyFont="1" applyFill="1" applyBorder="1"/>
    <xf numFmtId="0" fontId="42" fillId="18" borderId="0" xfId="0" applyFont="1" applyFill="1" applyAlignment="1">
      <alignment horizontal="center"/>
    </xf>
    <xf numFmtId="0" fontId="42" fillId="18" borderId="31" xfId="0" applyFont="1" applyFill="1" applyBorder="1" applyAlignment="1">
      <alignment horizontal="center"/>
    </xf>
    <xf numFmtId="0" fontId="41" fillId="11" borderId="30" xfId="0" applyFont="1" applyFill="1" applyBorder="1"/>
    <xf numFmtId="0" fontId="41" fillId="11" borderId="0" xfId="0" applyFont="1" applyFill="1"/>
    <xf numFmtId="164" fontId="42" fillId="18" borderId="30" xfId="8" applyFont="1" applyFill="1" applyBorder="1" applyAlignment="1">
      <alignment horizontal="right"/>
    </xf>
    <xf numFmtId="164" fontId="42" fillId="18" borderId="0" xfId="8" applyFont="1" applyFill="1" applyBorder="1" applyAlignment="1">
      <alignment horizontal="right"/>
    </xf>
    <xf numFmtId="164" fontId="42" fillId="18" borderId="31" xfId="8" applyFont="1" applyFill="1" applyBorder="1" applyAlignment="1">
      <alignment horizontal="right"/>
    </xf>
    <xf numFmtId="0" fontId="42" fillId="11" borderId="30" xfId="0" applyFont="1" applyFill="1" applyBorder="1" applyAlignment="1">
      <alignment horizontal="center"/>
    </xf>
    <xf numFmtId="0" fontId="42" fillId="11" borderId="0" xfId="0" applyFont="1" applyFill="1" applyAlignment="1">
      <alignment horizontal="center"/>
    </xf>
    <xf numFmtId="0" fontId="42" fillId="11" borderId="31" xfId="0" applyFont="1" applyFill="1" applyBorder="1" applyAlignment="1">
      <alignment horizontal="center"/>
    </xf>
    <xf numFmtId="0" fontId="55" fillId="9" borderId="30" xfId="0" applyFont="1" applyFill="1" applyBorder="1"/>
    <xf numFmtId="0" fontId="55" fillId="9" borderId="0" xfId="0" applyFont="1" applyFill="1"/>
    <xf numFmtId="0" fontId="42" fillId="18" borderId="32" xfId="0" applyFont="1" applyFill="1" applyBorder="1"/>
    <xf numFmtId="164" fontId="42" fillId="18" borderId="24" xfId="8" applyFont="1" applyFill="1" applyBorder="1" applyAlignment="1">
      <alignment horizontal="right"/>
    </xf>
    <xf numFmtId="2" fontId="42" fillId="15" borderId="29" xfId="0" applyNumberFormat="1" applyFont="1" applyFill="1" applyBorder="1" applyAlignment="1">
      <alignment horizontal="right"/>
    </xf>
    <xf numFmtId="2" fontId="42" fillId="18" borderId="0" xfId="0" applyNumberFormat="1" applyFont="1" applyFill="1" applyAlignment="1">
      <alignment horizontal="right"/>
    </xf>
    <xf numFmtId="2" fontId="42" fillId="18" borderId="31" xfId="0" applyNumberFormat="1" applyFont="1" applyFill="1" applyBorder="1" applyAlignment="1">
      <alignment horizontal="right"/>
    </xf>
    <xf numFmtId="0" fontId="42" fillId="29" borderId="27" xfId="0" applyFont="1" applyFill="1" applyBorder="1"/>
    <xf numFmtId="169" fontId="42" fillId="29" borderId="29" xfId="8" applyNumberFormat="1" applyFont="1" applyFill="1" applyBorder="1"/>
    <xf numFmtId="164" fontId="42" fillId="15" borderId="29" xfId="8" applyFont="1" applyFill="1" applyBorder="1"/>
    <xf numFmtId="0" fontId="42" fillId="15" borderId="27" xfId="0" applyFont="1" applyFill="1" applyBorder="1" applyAlignment="1">
      <alignment wrapText="1"/>
    </xf>
    <xf numFmtId="164" fontId="42" fillId="15" borderId="29" xfId="8" applyFont="1" applyFill="1" applyBorder="1" applyAlignment="1">
      <alignment vertical="center"/>
    </xf>
    <xf numFmtId="0" fontId="42" fillId="11" borderId="25" xfId="0" applyFont="1" applyFill="1" applyBorder="1" applyAlignment="1">
      <alignment horizontal="center"/>
    </xf>
    <xf numFmtId="2" fontId="42" fillId="15" borderId="31" xfId="0" applyNumberFormat="1" applyFont="1" applyFill="1" applyBorder="1" applyAlignment="1">
      <alignment horizontal="right"/>
    </xf>
    <xf numFmtId="0" fontId="42" fillId="29" borderId="32" xfId="0" applyFont="1" applyFill="1" applyBorder="1"/>
    <xf numFmtId="169" fontId="42" fillId="30" borderId="33" xfId="0" applyNumberFormat="1" applyFont="1" applyFill="1" applyBorder="1"/>
    <xf numFmtId="164" fontId="42" fillId="15" borderId="31" xfId="8" applyFont="1" applyFill="1" applyBorder="1"/>
    <xf numFmtId="164" fontId="42" fillId="15" borderId="31" xfId="8" applyFont="1" applyFill="1" applyBorder="1" applyAlignment="1">
      <alignment vertical="center"/>
    </xf>
    <xf numFmtId="0" fontId="42" fillId="15" borderId="30" xfId="0" applyFont="1" applyFill="1" applyBorder="1" applyAlignment="1">
      <alignment horizontal="left" vertical="center" wrapText="1"/>
    </xf>
    <xf numFmtId="0" fontId="42" fillId="15" borderId="30" xfId="0" applyFont="1" applyFill="1" applyBorder="1" applyAlignment="1">
      <alignment horizontal="left" vertical="center"/>
    </xf>
    <xf numFmtId="2" fontId="42" fillId="15" borderId="33" xfId="0" applyNumberFormat="1" applyFont="1" applyFill="1" applyBorder="1" applyAlignment="1">
      <alignment horizontal="right"/>
    </xf>
    <xf numFmtId="0" fontId="42" fillId="15" borderId="30" xfId="0" applyFont="1" applyFill="1" applyBorder="1" applyAlignment="1">
      <alignment wrapText="1"/>
    </xf>
    <xf numFmtId="0" fontId="42" fillId="15" borderId="30" xfId="0" applyFont="1" applyFill="1" applyBorder="1" applyAlignment="1">
      <alignment vertical="center"/>
    </xf>
    <xf numFmtId="0" fontId="42" fillId="15" borderId="34" xfId="0" applyFont="1" applyFill="1" applyBorder="1"/>
    <xf numFmtId="2" fontId="42" fillId="15" borderId="35" xfId="0" applyNumberFormat="1" applyFont="1" applyFill="1" applyBorder="1" applyAlignment="1">
      <alignment horizontal="right"/>
    </xf>
    <xf numFmtId="164" fontId="42" fillId="15" borderId="33" xfId="8" applyFont="1" applyFill="1" applyBorder="1"/>
    <xf numFmtId="0" fontId="41" fillId="18" borderId="30" xfId="0" applyFont="1" applyFill="1" applyBorder="1"/>
    <xf numFmtId="0" fontId="41" fillId="18" borderId="0" xfId="0" applyFont="1" applyFill="1"/>
    <xf numFmtId="0" fontId="41" fillId="18" borderId="31" xfId="0" applyFont="1" applyFill="1" applyBorder="1"/>
    <xf numFmtId="169" fontId="42" fillId="18" borderId="0" xfId="8" applyNumberFormat="1" applyFont="1" applyFill="1" applyBorder="1"/>
    <xf numFmtId="169" fontId="42" fillId="18" borderId="31" xfId="8" applyNumberFormat="1" applyFont="1" applyFill="1" applyBorder="1"/>
    <xf numFmtId="0" fontId="42" fillId="29" borderId="30" xfId="0" applyFont="1" applyFill="1" applyBorder="1"/>
    <xf numFmtId="169" fontId="42" fillId="29" borderId="31" xfId="8" applyNumberFormat="1" applyFont="1" applyFill="1" applyBorder="1"/>
    <xf numFmtId="164" fontId="42" fillId="29" borderId="29" xfId="8" applyFont="1" applyFill="1" applyBorder="1"/>
    <xf numFmtId="0" fontId="42" fillId="29" borderId="27" xfId="0" applyFont="1" applyFill="1" applyBorder="1" applyAlignment="1">
      <alignment wrapText="1"/>
    </xf>
    <xf numFmtId="164" fontId="42" fillId="29" borderId="29" xfId="0" applyNumberFormat="1" applyFont="1" applyFill="1" applyBorder="1" applyAlignment="1">
      <alignment vertical="center"/>
    </xf>
    <xf numFmtId="164" fontId="42" fillId="29" borderId="31" xfId="8" applyFont="1" applyFill="1" applyBorder="1"/>
    <xf numFmtId="0" fontId="42" fillId="29" borderId="30" xfId="0" applyFont="1" applyFill="1" applyBorder="1" applyAlignment="1">
      <alignment wrapText="1"/>
    </xf>
    <xf numFmtId="164" fontId="42" fillId="29" borderId="31" xfId="0" applyNumberFormat="1" applyFont="1" applyFill="1" applyBorder="1" applyAlignment="1">
      <alignment vertical="center"/>
    </xf>
    <xf numFmtId="169" fontId="42" fillId="30" borderId="33" xfId="8" applyNumberFormat="1" applyFont="1" applyFill="1" applyBorder="1"/>
    <xf numFmtId="169" fontId="42" fillId="18" borderId="30" xfId="8" applyNumberFormat="1" applyFont="1" applyFill="1" applyBorder="1"/>
    <xf numFmtId="0" fontId="41" fillId="18" borderId="32" xfId="0" applyFont="1" applyFill="1" applyBorder="1"/>
    <xf numFmtId="0" fontId="41" fillId="18" borderId="24" xfId="0" applyFont="1" applyFill="1" applyBorder="1"/>
    <xf numFmtId="0" fontId="41" fillId="18" borderId="33" xfId="0" applyFont="1" applyFill="1" applyBorder="1"/>
    <xf numFmtId="0" fontId="41" fillId="11" borderId="32" xfId="0" applyFont="1" applyFill="1" applyBorder="1"/>
    <xf numFmtId="0" fontId="41" fillId="11" borderId="24" xfId="0" applyFont="1" applyFill="1" applyBorder="1"/>
    <xf numFmtId="164" fontId="42" fillId="18" borderId="32" xfId="8" applyFont="1" applyFill="1" applyBorder="1" applyAlignment="1">
      <alignment horizontal="right"/>
    </xf>
    <xf numFmtId="164" fontId="42" fillId="18" borderId="33" xfId="8" applyFont="1" applyFill="1" applyBorder="1" applyAlignment="1">
      <alignment horizontal="right"/>
    </xf>
    <xf numFmtId="0" fontId="42" fillId="11" borderId="24" xfId="0" applyFont="1" applyFill="1" applyBorder="1" applyAlignment="1">
      <alignment horizontal="center"/>
    </xf>
    <xf numFmtId="0" fontId="42" fillId="11" borderId="33" xfId="0" applyFont="1" applyFill="1" applyBorder="1" applyAlignment="1">
      <alignment horizontal="center"/>
    </xf>
    <xf numFmtId="0" fontId="55" fillId="9" borderId="32" xfId="0" applyFont="1" applyFill="1" applyBorder="1"/>
    <xf numFmtId="0" fontId="55" fillId="9" borderId="24" xfId="0" applyFont="1" applyFill="1" applyBorder="1"/>
    <xf numFmtId="0" fontId="42" fillId="11" borderId="32" xfId="0" applyFont="1" applyFill="1" applyBorder="1" applyAlignment="1">
      <alignment horizontal="center"/>
    </xf>
    <xf numFmtId="0" fontId="55" fillId="15" borderId="27" xfId="0" applyFont="1" applyFill="1" applyBorder="1"/>
    <xf numFmtId="0" fontId="55" fillId="15" borderId="28" xfId="0" applyFont="1" applyFill="1" applyBorder="1"/>
    <xf numFmtId="0" fontId="55" fillId="15" borderId="29" xfId="0" applyFont="1" applyFill="1" applyBorder="1"/>
    <xf numFmtId="10" fontId="0" fillId="15" borderId="0" xfId="0" applyNumberFormat="1" applyFill="1"/>
    <xf numFmtId="6" fontId="0" fillId="15" borderId="0" xfId="0" applyNumberFormat="1" applyFill="1"/>
    <xf numFmtId="0" fontId="49" fillId="15" borderId="0" xfId="0" applyFont="1" applyFill="1" applyAlignment="1">
      <alignment horizontal="right"/>
    </xf>
    <xf numFmtId="0" fontId="0" fillId="15" borderId="23" xfId="0" applyFill="1" applyBorder="1"/>
    <xf numFmtId="0" fontId="51" fillId="15" borderId="21" xfId="0" applyFont="1" applyFill="1" applyBorder="1"/>
    <xf numFmtId="44" fontId="0" fillId="15" borderId="0" xfId="2" applyFont="1" applyFill="1" applyBorder="1" applyAlignment="1">
      <alignment horizontal="center"/>
    </xf>
    <xf numFmtId="0" fontId="17" fillId="15" borderId="36" xfId="0" applyFont="1" applyFill="1" applyBorder="1"/>
    <xf numFmtId="0" fontId="0" fillId="15" borderId="37" xfId="0" applyFill="1" applyBorder="1"/>
    <xf numFmtId="0" fontId="0" fillId="15" borderId="38" xfId="0" applyFill="1" applyBorder="1"/>
    <xf numFmtId="0" fontId="49" fillId="0" borderId="0" xfId="0" applyFont="1"/>
    <xf numFmtId="0" fontId="22" fillId="15" borderId="15" xfId="0" applyFont="1" applyFill="1" applyBorder="1" applyAlignment="1">
      <alignment horizontal="right"/>
    </xf>
    <xf numFmtId="0" fontId="22" fillId="15" borderId="16" xfId="0" applyFont="1" applyFill="1" applyBorder="1" applyAlignment="1">
      <alignment horizontal="right"/>
    </xf>
    <xf numFmtId="0" fontId="22" fillId="15" borderId="0" xfId="1" applyFont="1" applyFill="1" applyAlignment="1">
      <alignment horizontal="center" vertical="center"/>
    </xf>
    <xf numFmtId="167" fontId="22" fillId="15" borderId="0" xfId="1" applyNumberFormat="1" applyFont="1" applyFill="1" applyAlignment="1">
      <alignment vertical="center"/>
    </xf>
    <xf numFmtId="0" fontId="17" fillId="15" borderId="0" xfId="0" applyFont="1" applyFill="1"/>
    <xf numFmtId="0" fontId="17" fillId="32" borderId="24" xfId="0" applyFont="1" applyFill="1" applyBorder="1"/>
    <xf numFmtId="0" fontId="17" fillId="32" borderId="34" xfId="0" applyFont="1" applyFill="1" applyBorder="1"/>
    <xf numFmtId="0" fontId="17" fillId="32" borderId="26" xfId="0" applyFont="1" applyFill="1" applyBorder="1"/>
    <xf numFmtId="0" fontId="17" fillId="32" borderId="35" xfId="0" applyFont="1" applyFill="1" applyBorder="1"/>
    <xf numFmtId="0" fontId="17" fillId="32" borderId="30" xfId="0" applyFont="1" applyFill="1" applyBorder="1"/>
    <xf numFmtId="0" fontId="17" fillId="32" borderId="0" xfId="0" applyFont="1" applyFill="1"/>
    <xf numFmtId="0" fontId="17" fillId="32" borderId="31" xfId="0" applyFont="1" applyFill="1" applyBorder="1"/>
    <xf numFmtId="0" fontId="17" fillId="32" borderId="32" xfId="0" applyFont="1" applyFill="1" applyBorder="1"/>
    <xf numFmtId="0" fontId="17" fillId="32" borderId="33" xfId="0" applyFont="1" applyFill="1" applyBorder="1"/>
    <xf numFmtId="1" fontId="17" fillId="32" borderId="31" xfId="0" applyNumberFormat="1" applyFont="1" applyFill="1" applyBorder="1"/>
    <xf numFmtId="0" fontId="0" fillId="32" borderId="24" xfId="0" applyFill="1" applyBorder="1"/>
    <xf numFmtId="1" fontId="17" fillId="32" borderId="33" xfId="0" applyNumberFormat="1" applyFont="1" applyFill="1" applyBorder="1"/>
    <xf numFmtId="0" fontId="51" fillId="32" borderId="27" xfId="0" applyFont="1" applyFill="1" applyBorder="1"/>
    <xf numFmtId="0" fontId="0" fillId="32" borderId="28" xfId="0" applyFill="1" applyBorder="1"/>
    <xf numFmtId="0" fontId="0" fillId="32" borderId="29" xfId="0" applyFill="1" applyBorder="1"/>
    <xf numFmtId="0" fontId="0" fillId="32" borderId="30" xfId="0" applyFill="1" applyBorder="1"/>
    <xf numFmtId="0" fontId="0" fillId="32" borderId="0" xfId="0" applyFill="1"/>
    <xf numFmtId="0" fontId="0" fillId="32" borderId="31" xfId="0" applyFill="1" applyBorder="1"/>
    <xf numFmtId="0" fontId="0" fillId="32" borderId="32" xfId="0" applyFill="1" applyBorder="1"/>
    <xf numFmtId="0" fontId="0" fillId="32" borderId="33" xfId="0" applyFill="1" applyBorder="1"/>
    <xf numFmtId="0" fontId="17" fillId="15" borderId="28" xfId="0" applyFont="1" applyFill="1" applyBorder="1"/>
    <xf numFmtId="0" fontId="57" fillId="20" borderId="0" xfId="0" applyFont="1" applyFill="1" applyAlignment="1">
      <alignment horizontal="right"/>
    </xf>
    <xf numFmtId="3" fontId="41" fillId="15" borderId="0" xfId="0" applyNumberFormat="1" applyFont="1" applyFill="1"/>
    <xf numFmtId="169" fontId="0" fillId="15" borderId="0" xfId="8" applyNumberFormat="1" applyFont="1" applyFill="1"/>
    <xf numFmtId="0" fontId="17" fillId="15" borderId="0" xfId="0" applyFont="1" applyFill="1" applyAlignment="1">
      <alignment horizontal="center"/>
    </xf>
    <xf numFmtId="3" fontId="41" fillId="15" borderId="25" xfId="0" applyNumberFormat="1" applyFont="1" applyFill="1" applyBorder="1"/>
    <xf numFmtId="3" fontId="41" fillId="15" borderId="40" xfId="0" applyNumberFormat="1" applyFont="1" applyFill="1" applyBorder="1"/>
    <xf numFmtId="169" fontId="41" fillId="15" borderId="25" xfId="8" applyNumberFormat="1" applyFont="1" applyFill="1" applyBorder="1"/>
    <xf numFmtId="169" fontId="41" fillId="15" borderId="40" xfId="8" applyNumberFormat="1" applyFont="1" applyFill="1" applyBorder="1"/>
    <xf numFmtId="10" fontId="42" fillId="15" borderId="0" xfId="7" applyNumberFormat="1" applyFont="1" applyFill="1"/>
    <xf numFmtId="3" fontId="42" fillId="15" borderId="39" xfId="0" applyNumberFormat="1" applyFont="1" applyFill="1" applyBorder="1"/>
    <xf numFmtId="170" fontId="42" fillId="15" borderId="39" xfId="0" applyNumberFormat="1" applyFont="1" applyFill="1" applyBorder="1"/>
    <xf numFmtId="4" fontId="22" fillId="0" borderId="18" xfId="0" applyNumberFormat="1" applyFont="1" applyBorder="1" applyAlignment="1">
      <alignment horizontal="center" vertical="center"/>
    </xf>
    <xf numFmtId="0" fontId="0" fillId="6" borderId="24" xfId="0" applyFill="1" applyBorder="1"/>
    <xf numFmtId="0" fontId="0" fillId="6" borderId="34" xfId="0" applyFill="1" applyBorder="1"/>
    <xf numFmtId="0" fontId="0" fillId="6" borderId="26" xfId="0" applyFill="1" applyBorder="1"/>
    <xf numFmtId="0" fontId="0" fillId="6" borderId="35" xfId="0" applyFill="1" applyBorder="1"/>
    <xf numFmtId="0" fontId="0" fillId="6" borderId="30" xfId="0" applyFill="1" applyBorder="1"/>
    <xf numFmtId="0" fontId="0" fillId="6" borderId="0" xfId="0" applyFill="1"/>
    <xf numFmtId="0" fontId="0" fillId="6" borderId="31" xfId="0" applyFill="1" applyBorder="1"/>
    <xf numFmtId="0" fontId="0" fillId="6" borderId="32" xfId="0" applyFill="1" applyBorder="1"/>
    <xf numFmtId="0" fontId="0" fillId="6" borderId="33" xfId="0" applyFill="1" applyBorder="1"/>
    <xf numFmtId="1" fontId="22" fillId="15" borderId="13" xfId="1" applyNumberFormat="1" applyFont="1" applyFill="1" applyBorder="1" applyAlignment="1">
      <alignment horizontal="center" vertical="center"/>
    </xf>
    <xf numFmtId="0" fontId="23" fillId="18" borderId="13" xfId="0" applyFont="1" applyFill="1" applyBorder="1"/>
    <xf numFmtId="0" fontId="23" fillId="18" borderId="15" xfId="0" applyFont="1" applyFill="1" applyBorder="1"/>
    <xf numFmtId="0" fontId="23" fillId="18" borderId="18" xfId="0" applyFont="1" applyFill="1" applyBorder="1"/>
    <xf numFmtId="167" fontId="23" fillId="10" borderId="0" xfId="1" applyNumberFormat="1" applyFont="1" applyFill="1" applyAlignment="1">
      <alignment horizontal="left" vertical="center"/>
    </xf>
    <xf numFmtId="0" fontId="41" fillId="7" borderId="6" xfId="0" applyFont="1" applyFill="1" applyBorder="1" applyAlignment="1">
      <alignment horizontal="center"/>
    </xf>
    <xf numFmtId="169" fontId="41" fillId="15" borderId="39" xfId="8" applyNumberFormat="1" applyFont="1" applyFill="1" applyBorder="1"/>
    <xf numFmtId="3" fontId="22" fillId="24" borderId="13" xfId="0" applyNumberFormat="1" applyFont="1" applyFill="1" applyBorder="1" applyAlignment="1" applyProtection="1">
      <alignment horizontal="left" vertical="top" wrapText="1"/>
      <protection locked="0"/>
    </xf>
    <xf numFmtId="3" fontId="22" fillId="24" borderId="13" xfId="0" applyNumberFormat="1" applyFont="1" applyFill="1" applyBorder="1" applyAlignment="1" applyProtection="1">
      <alignment horizontal="center" vertical="center" wrapText="1"/>
      <protection locked="0"/>
    </xf>
    <xf numFmtId="167" fontId="22" fillId="24" borderId="13" xfId="0" applyNumberFormat="1" applyFont="1" applyFill="1" applyBorder="1"/>
    <xf numFmtId="44" fontId="41" fillId="15" borderId="13" xfId="2" applyFont="1" applyFill="1" applyBorder="1" applyAlignment="1">
      <alignment horizontal="center"/>
    </xf>
    <xf numFmtId="0" fontId="41" fillId="24" borderId="13" xfId="0" applyFont="1" applyFill="1" applyBorder="1" applyAlignment="1">
      <alignment horizontal="center" vertical="center"/>
    </xf>
    <xf numFmtId="0" fontId="41" fillId="24" borderId="13" xfId="0" applyFont="1" applyFill="1" applyBorder="1"/>
    <xf numFmtId="44" fontId="41" fillId="24" borderId="13" xfId="0" applyNumberFormat="1" applyFont="1" applyFill="1" applyBorder="1" applyAlignment="1">
      <alignment horizontal="center"/>
    </xf>
    <xf numFmtId="0" fontId="41" fillId="24" borderId="13" xfId="0" applyFont="1" applyFill="1" applyBorder="1" applyAlignment="1">
      <alignment horizontal="center"/>
    </xf>
    <xf numFmtId="4" fontId="22" fillId="24" borderId="13" xfId="0" applyNumberFormat="1" applyFont="1" applyFill="1" applyBorder="1" applyAlignment="1">
      <alignment horizontal="left" vertical="center"/>
    </xf>
    <xf numFmtId="0" fontId="23" fillId="18" borderId="13" xfId="0" applyFont="1" applyFill="1" applyBorder="1" applyAlignment="1">
      <alignment vertical="center"/>
    </xf>
    <xf numFmtId="0" fontId="41" fillId="24" borderId="13" xfId="0" applyFont="1" applyFill="1" applyBorder="1" applyAlignment="1">
      <alignment vertical="center"/>
    </xf>
    <xf numFmtId="1" fontId="22" fillId="24" borderId="13" xfId="0" applyNumberFormat="1" applyFont="1" applyFill="1" applyBorder="1" applyAlignment="1" applyProtection="1">
      <alignment horizontal="center" vertical="center" wrapText="1"/>
      <protection locked="0"/>
    </xf>
    <xf numFmtId="0" fontId="22" fillId="24" borderId="13" xfId="0" applyFont="1" applyFill="1" applyBorder="1" applyAlignment="1">
      <alignment horizontal="center" vertical="center"/>
    </xf>
    <xf numFmtId="3" fontId="22" fillId="24" borderId="13" xfId="0" applyNumberFormat="1" applyFont="1" applyFill="1" applyBorder="1" applyAlignment="1" applyProtection="1">
      <alignment horizontal="left" vertical="center" wrapText="1"/>
      <protection locked="0"/>
    </xf>
    <xf numFmtId="0" fontId="22" fillId="24" borderId="13" xfId="1" applyFont="1" applyFill="1" applyBorder="1"/>
    <xf numFmtId="1" fontId="22" fillId="24" borderId="13" xfId="0" applyNumberFormat="1" applyFont="1" applyFill="1" applyBorder="1" applyAlignment="1">
      <alignment horizontal="center" vertical="center"/>
    </xf>
    <xf numFmtId="167" fontId="22" fillId="24" borderId="13" xfId="1" applyNumberFormat="1" applyFont="1" applyFill="1" applyBorder="1" applyAlignment="1">
      <alignment vertical="center"/>
    </xf>
    <xf numFmtId="2" fontId="22" fillId="24" borderId="13" xfId="0" applyNumberFormat="1" applyFont="1" applyFill="1" applyBorder="1"/>
    <xf numFmtId="2" fontId="22" fillId="24" borderId="13" xfId="0" applyNumberFormat="1" applyFont="1" applyFill="1" applyBorder="1" applyAlignment="1">
      <alignment horizontal="center"/>
    </xf>
    <xf numFmtId="0" fontId="22" fillId="4" borderId="15" xfId="0" applyFont="1" applyFill="1" applyBorder="1"/>
    <xf numFmtId="44" fontId="22" fillId="24" borderId="13" xfId="2" applyFont="1" applyFill="1" applyBorder="1" applyAlignment="1" applyProtection="1">
      <alignment horizontal="center"/>
    </xf>
    <xf numFmtId="0" fontId="23" fillId="18" borderId="18" xfId="0" applyFont="1" applyFill="1" applyBorder="1" applyAlignment="1">
      <alignment horizontal="center" vertical="center"/>
    </xf>
    <xf numFmtId="0" fontId="23" fillId="18" borderId="18" xfId="0" applyFont="1" applyFill="1" applyBorder="1" applyAlignment="1">
      <alignment vertical="center"/>
    </xf>
    <xf numFmtId="0" fontId="23" fillId="18" borderId="15" xfId="0" applyFont="1" applyFill="1" applyBorder="1" applyAlignment="1">
      <alignment horizontal="left" vertical="center"/>
    </xf>
    <xf numFmtId="0" fontId="26" fillId="15" borderId="13" xfId="0" applyFont="1" applyFill="1" applyBorder="1" applyAlignment="1">
      <alignment horizontal="left" vertical="center"/>
    </xf>
    <xf numFmtId="44" fontId="22" fillId="24" borderId="13" xfId="2" applyFont="1" applyFill="1" applyBorder="1" applyAlignment="1" applyProtection="1">
      <alignment horizontal="left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169" fontId="22" fillId="24" borderId="13" xfId="8" applyNumberFormat="1" applyFont="1" applyFill="1" applyBorder="1" applyAlignment="1">
      <alignment horizontal="center" vertical="center"/>
    </xf>
    <xf numFmtId="169" fontId="22" fillId="24" borderId="13" xfId="8" applyNumberFormat="1" applyFont="1" applyFill="1" applyBorder="1" applyAlignment="1" applyProtection="1">
      <alignment horizontal="center" vertical="center"/>
    </xf>
    <xf numFmtId="3" fontId="22" fillId="24" borderId="13" xfId="0" applyNumberFormat="1" applyFont="1" applyFill="1" applyBorder="1" applyAlignment="1">
      <alignment horizontal="center" vertical="center"/>
    </xf>
    <xf numFmtId="169" fontId="6" fillId="24" borderId="13" xfId="8" applyNumberFormat="1" applyFont="1" applyFill="1" applyBorder="1" applyAlignment="1">
      <alignment horizontal="center"/>
    </xf>
    <xf numFmtId="44" fontId="22" fillId="24" borderId="13" xfId="2" applyFont="1" applyFill="1" applyBorder="1" applyAlignment="1" applyProtection="1"/>
    <xf numFmtId="0" fontId="22" fillId="24" borderId="13" xfId="0" applyFont="1" applyFill="1" applyBorder="1" applyAlignment="1">
      <alignment horizontal="left"/>
    </xf>
    <xf numFmtId="0" fontId="22" fillId="24" borderId="13" xfId="0" applyFont="1" applyFill="1" applyBorder="1" applyAlignment="1">
      <alignment horizontal="center"/>
    </xf>
    <xf numFmtId="0" fontId="23" fillId="18" borderId="19" xfId="0" applyFont="1" applyFill="1" applyBorder="1" applyAlignment="1">
      <alignment vertical="center"/>
    </xf>
    <xf numFmtId="44" fontId="41" fillId="24" borderId="13" xfId="0" applyNumberFormat="1" applyFont="1" applyFill="1" applyBorder="1"/>
    <xf numFmtId="44" fontId="41" fillId="24" borderId="13" xfId="2" applyFont="1" applyFill="1" applyBorder="1"/>
    <xf numFmtId="0" fontId="0" fillId="31" borderId="0" xfId="0" applyFill="1"/>
    <xf numFmtId="4" fontId="22" fillId="24" borderId="13" xfId="0" applyNumberFormat="1" applyFont="1" applyFill="1" applyBorder="1"/>
    <xf numFmtId="4" fontId="23" fillId="24" borderId="13" xfId="0" applyNumberFormat="1" applyFont="1" applyFill="1" applyBorder="1"/>
    <xf numFmtId="4" fontId="23" fillId="24" borderId="17" xfId="0" applyNumberFormat="1" applyFont="1" applyFill="1" applyBorder="1"/>
    <xf numFmtId="0" fontId="22" fillId="15" borderId="20" xfId="0" applyFont="1" applyFill="1" applyBorder="1"/>
    <xf numFmtId="4" fontId="22" fillId="15" borderId="20" xfId="0" applyNumberFormat="1" applyFont="1" applyFill="1" applyBorder="1"/>
    <xf numFmtId="167" fontId="41" fillId="24" borderId="13" xfId="0" applyNumberFormat="1" applyFont="1" applyFill="1" applyBorder="1" applyAlignment="1">
      <alignment horizontal="center" vertical="center"/>
    </xf>
    <xf numFmtId="0" fontId="0" fillId="24" borderId="0" xfId="0" applyFill="1"/>
    <xf numFmtId="1" fontId="41" fillId="24" borderId="13" xfId="0" applyNumberFormat="1" applyFont="1" applyFill="1" applyBorder="1" applyAlignment="1">
      <alignment horizontal="center"/>
    </xf>
    <xf numFmtId="0" fontId="59" fillId="15" borderId="0" xfId="0" applyFont="1" applyFill="1"/>
    <xf numFmtId="0" fontId="40" fillId="15" borderId="0" xfId="0" applyFont="1" applyFill="1" applyAlignment="1">
      <alignment horizontal="center"/>
    </xf>
    <xf numFmtId="0" fontId="39" fillId="33" borderId="0" xfId="0" applyFont="1" applyFill="1"/>
    <xf numFmtId="0" fontId="39" fillId="33" borderId="0" xfId="0" applyFont="1" applyFill="1" applyAlignment="1">
      <alignment horizontal="center"/>
    </xf>
    <xf numFmtId="168" fontId="23" fillId="15" borderId="0" xfId="1" applyNumberFormat="1" applyFont="1" applyFill="1"/>
    <xf numFmtId="0" fontId="41" fillId="15" borderId="0" xfId="0" applyFont="1" applyFill="1" applyAlignment="1">
      <alignment horizontal="center" vertical="center"/>
    </xf>
    <xf numFmtId="44" fontId="42" fillId="15" borderId="0" xfId="2" applyFont="1" applyFill="1"/>
    <xf numFmtId="44" fontId="23" fillId="15" borderId="0" xfId="2" applyFont="1" applyFill="1" applyBorder="1" applyAlignment="1" applyProtection="1"/>
    <xf numFmtId="0" fontId="36" fillId="15" borderId="0" xfId="0" applyFont="1" applyFill="1" applyAlignment="1">
      <alignment horizontal="center"/>
    </xf>
    <xf numFmtId="0" fontId="44" fillId="26" borderId="0" xfId="0" applyFont="1" applyFill="1" applyAlignment="1">
      <alignment horizontal="center"/>
    </xf>
    <xf numFmtId="4" fontId="23" fillId="15" borderId="0" xfId="0" applyNumberFormat="1" applyFont="1" applyFill="1"/>
    <xf numFmtId="169" fontId="58" fillId="15" borderId="39" xfId="8" applyNumberFormat="1" applyFont="1" applyFill="1" applyBorder="1"/>
    <xf numFmtId="169" fontId="58" fillId="15" borderId="25" xfId="8" applyNumberFormat="1" applyFont="1" applyFill="1" applyBorder="1"/>
    <xf numFmtId="169" fontId="58" fillId="15" borderId="40" xfId="8" applyNumberFormat="1" applyFont="1" applyFill="1" applyBorder="1"/>
    <xf numFmtId="169" fontId="42" fillId="15" borderId="39" xfId="8" applyNumberFormat="1" applyFont="1" applyFill="1" applyBorder="1"/>
    <xf numFmtId="169" fontId="42" fillId="15" borderId="39" xfId="0" applyNumberFormat="1" applyFont="1" applyFill="1" applyBorder="1"/>
    <xf numFmtId="4" fontId="56" fillId="24" borderId="17" xfId="0" applyNumberFormat="1" applyFont="1" applyFill="1" applyBorder="1"/>
    <xf numFmtId="0" fontId="61" fillId="10" borderId="0" xfId="0" applyFont="1" applyFill="1"/>
    <xf numFmtId="0" fontId="22" fillId="24" borderId="13" xfId="1" applyFont="1" applyFill="1" applyBorder="1" applyAlignment="1">
      <alignment horizontal="center"/>
    </xf>
    <xf numFmtId="0" fontId="15" fillId="24" borderId="13" xfId="0" applyFont="1" applyFill="1" applyBorder="1" applyAlignment="1">
      <alignment horizontal="center"/>
    </xf>
    <xf numFmtId="1" fontId="22" fillId="24" borderId="13" xfId="1" applyNumberFormat="1" applyFont="1" applyFill="1" applyBorder="1" applyAlignment="1">
      <alignment horizontal="center"/>
    </xf>
    <xf numFmtId="9" fontId="22" fillId="24" borderId="14" xfId="7" applyFont="1" applyFill="1" applyBorder="1" applyAlignment="1">
      <alignment horizontal="center"/>
    </xf>
    <xf numFmtId="1" fontId="22" fillId="24" borderId="14" xfId="1" applyNumberFormat="1" applyFont="1" applyFill="1" applyBorder="1" applyAlignment="1">
      <alignment horizontal="center"/>
    </xf>
    <xf numFmtId="0" fontId="9" fillId="24" borderId="13" xfId="1" applyFont="1" applyFill="1" applyBorder="1" applyAlignment="1">
      <alignment horizontal="center"/>
    </xf>
    <xf numFmtId="4" fontId="22" fillId="24" borderId="13" xfId="0" applyNumberFormat="1" applyFont="1" applyFill="1" applyBorder="1" applyAlignment="1">
      <alignment horizontal="center"/>
    </xf>
    <xf numFmtId="0" fontId="22" fillId="24" borderId="13" xfId="0" applyFont="1" applyFill="1" applyBorder="1"/>
    <xf numFmtId="44" fontId="22" fillId="15" borderId="13" xfId="2" applyFont="1" applyFill="1" applyBorder="1" applyAlignment="1">
      <alignment horizontal="center" vertical="center"/>
    </xf>
    <xf numFmtId="44" fontId="22" fillId="0" borderId="13" xfId="2" applyFont="1" applyBorder="1" applyAlignment="1">
      <alignment horizontal="center" vertical="center"/>
    </xf>
    <xf numFmtId="167" fontId="22" fillId="10" borderId="13" xfId="1" applyNumberFormat="1" applyFont="1" applyFill="1" applyBorder="1" applyAlignment="1">
      <alignment horizontal="center" vertical="center"/>
    </xf>
    <xf numFmtId="44" fontId="22" fillId="10" borderId="13" xfId="2" applyFont="1" applyFill="1" applyBorder="1" applyAlignment="1" applyProtection="1">
      <alignment horizontal="center"/>
    </xf>
    <xf numFmtId="169" fontId="42" fillId="11" borderId="31" xfId="0" applyNumberFormat="1" applyFont="1" applyFill="1" applyBorder="1" applyAlignment="1">
      <alignment horizontal="center"/>
    </xf>
    <xf numFmtId="0" fontId="39" fillId="15" borderId="0" xfId="0" applyFont="1" applyFill="1"/>
    <xf numFmtId="0" fontId="56" fillId="15" borderId="39" xfId="0" applyFont="1" applyFill="1" applyBorder="1" applyAlignment="1">
      <alignment horizontal="right"/>
    </xf>
    <xf numFmtId="3" fontId="56" fillId="15" borderId="39" xfId="0" applyNumberFormat="1" applyFont="1" applyFill="1" applyBorder="1"/>
    <xf numFmtId="169" fontId="56" fillId="15" borderId="39" xfId="8" applyNumberFormat="1" applyFont="1" applyFill="1" applyBorder="1"/>
    <xf numFmtId="171" fontId="62" fillId="18" borderId="25" xfId="7" applyNumberFormat="1" applyFont="1" applyFill="1" applyBorder="1"/>
    <xf numFmtId="171" fontId="62" fillId="18" borderId="40" xfId="7" applyNumberFormat="1" applyFont="1" applyFill="1" applyBorder="1"/>
    <xf numFmtId="10" fontId="63" fillId="15" borderId="0" xfId="7" applyNumberFormat="1" applyFont="1" applyFill="1"/>
    <xf numFmtId="0" fontId="39" fillId="36" borderId="0" xfId="0" applyFont="1" applyFill="1"/>
    <xf numFmtId="0" fontId="56" fillId="32" borderId="40" xfId="0" applyFont="1" applyFill="1" applyBorder="1" applyAlignment="1">
      <alignment horizontal="right"/>
    </xf>
    <xf numFmtId="3" fontId="56" fillId="32" borderId="40" xfId="0" applyNumberFormat="1" applyFont="1" applyFill="1" applyBorder="1"/>
    <xf numFmtId="169" fontId="56" fillId="32" borderId="40" xfId="8" applyNumberFormat="1" applyFont="1" applyFill="1" applyBorder="1"/>
    <xf numFmtId="0" fontId="62" fillId="7" borderId="6" xfId="0" applyFont="1" applyFill="1" applyBorder="1" applyAlignment="1">
      <alignment horizontal="center"/>
    </xf>
    <xf numFmtId="172" fontId="22" fillId="15" borderId="13" xfId="1" applyNumberFormat="1" applyFont="1" applyFill="1" applyBorder="1" applyAlignment="1">
      <alignment horizontal="center" vertical="center"/>
    </xf>
    <xf numFmtId="9" fontId="17" fillId="32" borderId="31" xfId="7" applyFont="1" applyFill="1" applyBorder="1"/>
    <xf numFmtId="0" fontId="17" fillId="6" borderId="32" xfId="0" applyFont="1" applyFill="1" applyBorder="1"/>
    <xf numFmtId="0" fontId="17" fillId="6" borderId="24" xfId="0" applyFont="1" applyFill="1" applyBorder="1"/>
    <xf numFmtId="0" fontId="17" fillId="6" borderId="33" xfId="0" applyFont="1" applyFill="1" applyBorder="1"/>
    <xf numFmtId="44" fontId="40" fillId="15" borderId="0" xfId="2" applyFont="1" applyFill="1" applyBorder="1" applyAlignment="1">
      <alignment horizontal="center"/>
    </xf>
    <xf numFmtId="0" fontId="39" fillId="15" borderId="0" xfId="0" applyFont="1" applyFill="1" applyAlignment="1">
      <alignment horizontal="center"/>
    </xf>
    <xf numFmtId="0" fontId="64" fillId="10" borderId="0" xfId="0" applyFont="1" applyFill="1"/>
    <xf numFmtId="0" fontId="20" fillId="15" borderId="0" xfId="0" applyFont="1" applyFill="1"/>
    <xf numFmtId="0" fontId="65" fillId="10" borderId="0" xfId="0" applyFont="1" applyFill="1"/>
    <xf numFmtId="171" fontId="39" fillId="36" borderId="0" xfId="0" applyNumberFormat="1" applyFont="1" applyFill="1"/>
    <xf numFmtId="9" fontId="39" fillId="36" borderId="0" xfId="0" applyNumberFormat="1" applyFont="1" applyFill="1"/>
    <xf numFmtId="0" fontId="49" fillId="10" borderId="0" xfId="0" applyFont="1" applyFill="1"/>
    <xf numFmtId="0" fontId="59" fillId="0" borderId="0" xfId="0" applyFont="1"/>
    <xf numFmtId="0" fontId="40" fillId="0" borderId="0" xfId="0" applyFont="1"/>
    <xf numFmtId="0" fontId="40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44" fontId="40" fillId="0" borderId="0" xfId="2" applyFont="1" applyFill="1" applyBorder="1" applyAlignment="1">
      <alignment horizontal="center"/>
    </xf>
    <xf numFmtId="0" fontId="66" fillId="10" borderId="21" xfId="0" applyFont="1" applyFill="1" applyBorder="1"/>
    <xf numFmtId="0" fontId="67" fillId="10" borderId="22" xfId="0" applyFont="1" applyFill="1" applyBorder="1"/>
    <xf numFmtId="0" fontId="66" fillId="10" borderId="22" xfId="0" applyFont="1" applyFill="1" applyBorder="1"/>
    <xf numFmtId="0" fontId="66" fillId="10" borderId="23" xfId="0" applyFont="1" applyFill="1" applyBorder="1"/>
    <xf numFmtId="0" fontId="66" fillId="10" borderId="2" xfId="0" applyFont="1" applyFill="1" applyBorder="1"/>
    <xf numFmtId="0" fontId="66" fillId="15" borderId="0" xfId="0" applyFont="1" applyFill="1"/>
    <xf numFmtId="0" fontId="66" fillId="15" borderId="0" xfId="0" applyFont="1" applyFill="1" applyAlignment="1">
      <alignment horizontal="center"/>
    </xf>
    <xf numFmtId="0" fontId="18" fillId="15" borderId="24" xfId="0" applyFont="1" applyFill="1" applyBorder="1" applyAlignment="1">
      <alignment horizontal="center"/>
    </xf>
    <xf numFmtId="0" fontId="18" fillId="15" borderId="0" xfId="0" applyFont="1" applyFill="1" applyAlignment="1">
      <alignment horizontal="center"/>
    </xf>
    <xf numFmtId="0" fontId="66" fillId="10" borderId="4" xfId="0" applyFont="1" applyFill="1" applyBorder="1"/>
    <xf numFmtId="44" fontId="66" fillId="15" borderId="0" xfId="2" applyFont="1" applyFill="1" applyBorder="1"/>
    <xf numFmtId="44" fontId="66" fillId="15" borderId="0" xfId="2" applyFont="1" applyFill="1" applyBorder="1" applyAlignment="1">
      <alignment horizontal="center"/>
    </xf>
    <xf numFmtId="0" fontId="68" fillId="0" borderId="0" xfId="0" applyFont="1"/>
    <xf numFmtId="44" fontId="68" fillId="0" borderId="0" xfId="2" applyFont="1" applyFill="1" applyBorder="1" applyAlignment="1">
      <alignment horizontal="center"/>
    </xf>
    <xf numFmtId="0" fontId="66" fillId="15" borderId="24" xfId="0" applyFont="1" applyFill="1" applyBorder="1"/>
    <xf numFmtId="9" fontId="66" fillId="15" borderId="24" xfId="0" applyNumberFormat="1" applyFont="1" applyFill="1" applyBorder="1"/>
    <xf numFmtId="9" fontId="66" fillId="15" borderId="24" xfId="0" applyNumberFormat="1" applyFont="1" applyFill="1" applyBorder="1" applyAlignment="1">
      <alignment horizontal="center"/>
    </xf>
    <xf numFmtId="0" fontId="66" fillId="15" borderId="24" xfId="0" applyFont="1" applyFill="1" applyBorder="1" applyAlignment="1">
      <alignment horizontal="center"/>
    </xf>
    <xf numFmtId="9" fontId="66" fillId="15" borderId="0" xfId="0" applyNumberFormat="1" applyFont="1" applyFill="1" applyAlignment="1">
      <alignment horizontal="center"/>
    </xf>
    <xf numFmtId="0" fontId="18" fillId="15" borderId="26" xfId="0" applyFont="1" applyFill="1" applyBorder="1"/>
    <xf numFmtId="44" fontId="18" fillId="15" borderId="26" xfId="2" applyFont="1" applyFill="1" applyBorder="1" applyAlignment="1">
      <alignment horizontal="center"/>
    </xf>
    <xf numFmtId="44" fontId="18" fillId="15" borderId="24" xfId="2" applyFont="1" applyFill="1" applyBorder="1" applyAlignment="1">
      <alignment horizontal="center"/>
    </xf>
    <xf numFmtId="0" fontId="66" fillId="10" borderId="3" xfId="0" applyFont="1" applyFill="1" applyBorder="1"/>
    <xf numFmtId="0" fontId="66" fillId="10" borderId="1" xfId="0" applyFont="1" applyFill="1" applyBorder="1"/>
    <xf numFmtId="0" fontId="66" fillId="10" borderId="1" xfId="0" applyFont="1" applyFill="1" applyBorder="1" applyAlignment="1">
      <alignment horizontal="center"/>
    </xf>
    <xf numFmtId="0" fontId="66" fillId="10" borderId="5" xfId="0" applyFont="1" applyFill="1" applyBorder="1"/>
    <xf numFmtId="0" fontId="69" fillId="10" borderId="0" xfId="0" applyFont="1" applyFill="1"/>
    <xf numFmtId="0" fontId="20" fillId="10" borderId="0" xfId="0" applyFont="1" applyFill="1"/>
    <xf numFmtId="0" fontId="20" fillId="10" borderId="0" xfId="0" applyFont="1" applyFill="1" applyAlignment="1">
      <alignment horizontal="center"/>
    </xf>
    <xf numFmtId="0" fontId="70" fillId="0" borderId="0" xfId="0" applyFont="1" applyAlignment="1">
      <alignment horizontal="left" vertical="center" indent="1"/>
    </xf>
    <xf numFmtId="0" fontId="70" fillId="0" borderId="0" xfId="0" applyFont="1" applyAlignment="1">
      <alignment horizontal="left" vertical="center" indent="2"/>
    </xf>
    <xf numFmtId="0" fontId="70" fillId="0" borderId="0" xfId="0" applyFont="1" applyAlignment="1">
      <alignment horizontal="left" vertical="center" indent="3"/>
    </xf>
    <xf numFmtId="173" fontId="70" fillId="0" borderId="0" xfId="0" applyNumberFormat="1" applyFont="1" applyAlignment="1">
      <alignment horizontal="left" vertical="center" indent="2"/>
    </xf>
    <xf numFmtId="0" fontId="0" fillId="0" borderId="34" xfId="0" applyBorder="1"/>
    <xf numFmtId="0" fontId="17" fillId="10" borderId="6" xfId="0" applyFont="1" applyFill="1" applyBorder="1" applyAlignment="1">
      <alignment horizontal="center"/>
    </xf>
    <xf numFmtId="0" fontId="17" fillId="10" borderId="6" xfId="0" applyFont="1" applyFill="1" applyBorder="1"/>
    <xf numFmtId="174" fontId="66" fillId="15" borderId="0" xfId="8" applyNumberFormat="1" applyFont="1" applyFill="1" applyBorder="1" applyAlignment="1">
      <alignment horizontal="right"/>
    </xf>
    <xf numFmtId="174" fontId="66" fillId="15" borderId="0" xfId="0" applyNumberFormat="1" applyFont="1" applyFill="1" applyAlignment="1">
      <alignment horizontal="right"/>
    </xf>
    <xf numFmtId="172" fontId="22" fillId="15" borderId="17" xfId="1" applyNumberFormat="1" applyFont="1" applyFill="1" applyBorder="1" applyAlignment="1">
      <alignment horizontal="center" vertical="center"/>
    </xf>
    <xf numFmtId="1" fontId="17" fillId="32" borderId="31" xfId="8" applyNumberFormat="1" applyFont="1" applyFill="1" applyBorder="1"/>
    <xf numFmtId="0" fontId="17" fillId="0" borderId="7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7" fillId="5" borderId="0" xfId="0" applyFont="1" applyFill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0" fillId="15" borderId="2" xfId="0" applyFill="1" applyBorder="1" applyAlignment="1">
      <alignment horizontal="left" vertical="top" wrapText="1"/>
    </xf>
    <xf numFmtId="0" fontId="0" fillId="15" borderId="0" xfId="0" applyFill="1" applyAlignment="1">
      <alignment horizontal="left" vertical="top" wrapText="1"/>
    </xf>
    <xf numFmtId="0" fontId="0" fillId="15" borderId="4" xfId="0" applyFill="1" applyBorder="1" applyAlignment="1">
      <alignment horizontal="left" vertical="top" wrapText="1"/>
    </xf>
    <xf numFmtId="0" fontId="0" fillId="15" borderId="3" xfId="0" applyFill="1" applyBorder="1" applyAlignment="1">
      <alignment horizontal="left" vertical="top" wrapText="1"/>
    </xf>
    <xf numFmtId="0" fontId="0" fillId="15" borderId="1" xfId="0" applyFill="1" applyBorder="1" applyAlignment="1">
      <alignment horizontal="left" vertical="top" wrapText="1"/>
    </xf>
    <xf numFmtId="0" fontId="0" fillId="15" borderId="5" xfId="0" applyFill="1" applyBorder="1" applyAlignment="1">
      <alignment horizontal="left" vertical="top" wrapText="1"/>
    </xf>
    <xf numFmtId="0" fontId="39" fillId="27" borderId="34" xfId="0" applyFont="1" applyFill="1" applyBorder="1" applyAlignment="1">
      <alignment horizontal="center"/>
    </xf>
    <xf numFmtId="0" fontId="39" fillId="27" borderId="26" xfId="0" applyFont="1" applyFill="1" applyBorder="1" applyAlignment="1">
      <alignment horizontal="center"/>
    </xf>
    <xf numFmtId="0" fontId="39" fillId="27" borderId="35" xfId="0" applyFont="1" applyFill="1" applyBorder="1" applyAlignment="1">
      <alignment horizontal="center"/>
    </xf>
    <xf numFmtId="0" fontId="17" fillId="26" borderId="27" xfId="0" applyFont="1" applyFill="1" applyBorder="1" applyAlignment="1">
      <alignment horizontal="center"/>
    </xf>
    <xf numFmtId="0" fontId="17" fillId="26" borderId="28" xfId="0" applyFont="1" applyFill="1" applyBorder="1" applyAlignment="1">
      <alignment horizontal="center"/>
    </xf>
    <xf numFmtId="0" fontId="17" fillId="26" borderId="29" xfId="0" applyFont="1" applyFill="1" applyBorder="1" applyAlignment="1">
      <alignment horizontal="center"/>
    </xf>
    <xf numFmtId="0" fontId="46" fillId="34" borderId="34" xfId="0" applyFont="1" applyFill="1" applyBorder="1" applyAlignment="1">
      <alignment horizontal="center"/>
    </xf>
    <xf numFmtId="0" fontId="46" fillId="34" borderId="26" xfId="0" applyFont="1" applyFill="1" applyBorder="1" applyAlignment="1">
      <alignment horizontal="center"/>
    </xf>
    <xf numFmtId="0" fontId="46" fillId="34" borderId="35" xfId="0" applyFont="1" applyFill="1" applyBorder="1" applyAlignment="1">
      <alignment horizontal="center"/>
    </xf>
    <xf numFmtId="0" fontId="42" fillId="13" borderId="32" xfId="0" applyFont="1" applyFill="1" applyBorder="1" applyAlignment="1">
      <alignment horizontal="center"/>
    </xf>
    <xf numFmtId="0" fontId="42" fillId="13" borderId="24" xfId="0" applyFont="1" applyFill="1" applyBorder="1" applyAlignment="1">
      <alignment horizontal="center"/>
    </xf>
    <xf numFmtId="0" fontId="17" fillId="35" borderId="32" xfId="0" applyFont="1" applyFill="1" applyBorder="1" applyAlignment="1">
      <alignment horizontal="center"/>
    </xf>
    <xf numFmtId="0" fontId="17" fillId="35" borderId="24" xfId="0" applyFont="1" applyFill="1" applyBorder="1" applyAlignment="1">
      <alignment horizontal="center"/>
    </xf>
    <xf numFmtId="0" fontId="56" fillId="15" borderId="24" xfId="0" applyFont="1" applyFill="1" applyBorder="1" applyAlignment="1">
      <alignment horizontal="center"/>
    </xf>
    <xf numFmtId="0" fontId="42" fillId="15" borderId="24" xfId="0" applyFont="1" applyFill="1" applyBorder="1" applyAlignment="1">
      <alignment horizontal="center"/>
    </xf>
    <xf numFmtId="0" fontId="42" fillId="15" borderId="30" xfId="0" applyFont="1" applyFill="1" applyBorder="1" applyAlignment="1">
      <alignment horizontal="right"/>
    </xf>
    <xf numFmtId="0" fontId="42" fillId="15" borderId="0" xfId="0" applyFont="1" applyFill="1" applyAlignment="1">
      <alignment horizontal="right"/>
    </xf>
    <xf numFmtId="0" fontId="42" fillId="15" borderId="0" xfId="0" applyFont="1" applyFill="1" applyAlignment="1">
      <alignment horizontal="center"/>
    </xf>
    <xf numFmtId="0" fontId="42" fillId="18" borderId="30" xfId="0" applyFont="1" applyFill="1" applyBorder="1" applyAlignment="1">
      <alignment horizontal="center"/>
    </xf>
    <xf numFmtId="0" fontId="42" fillId="18" borderId="0" xfId="0" applyFont="1" applyFill="1" applyAlignment="1">
      <alignment horizontal="center"/>
    </xf>
    <xf numFmtId="0" fontId="42" fillId="11" borderId="0" xfId="0" applyFont="1" applyFill="1" applyAlignment="1">
      <alignment horizontal="center"/>
    </xf>
    <xf numFmtId="0" fontId="56" fillId="9" borderId="0" xfId="0" applyFont="1" applyFill="1" applyAlignment="1">
      <alignment horizontal="center"/>
    </xf>
    <xf numFmtId="0" fontId="42" fillId="15" borderId="32" xfId="0" applyFont="1" applyFill="1" applyBorder="1" applyAlignment="1">
      <alignment horizontal="center"/>
    </xf>
    <xf numFmtId="0" fontId="42" fillId="15" borderId="33" xfId="0" applyFont="1" applyFill="1" applyBorder="1" applyAlignment="1">
      <alignment horizontal="center"/>
    </xf>
    <xf numFmtId="0" fontId="42" fillId="15" borderId="28" xfId="0" applyFont="1" applyFill="1" applyBorder="1" applyAlignment="1">
      <alignment horizontal="center"/>
    </xf>
    <xf numFmtId="0" fontId="42" fillId="15" borderId="29" xfId="0" applyFont="1" applyFill="1" applyBorder="1" applyAlignment="1">
      <alignment horizontal="center"/>
    </xf>
    <xf numFmtId="0" fontId="56" fillId="15" borderId="32" xfId="0" applyFont="1" applyFill="1" applyBorder="1" applyAlignment="1">
      <alignment horizontal="center"/>
    </xf>
    <xf numFmtId="0" fontId="56" fillId="15" borderId="33" xfId="0" applyFont="1" applyFill="1" applyBorder="1" applyAlignment="1">
      <alignment horizontal="center"/>
    </xf>
    <xf numFmtId="0" fontId="42" fillId="11" borderId="32" xfId="0" applyFont="1" applyFill="1" applyBorder="1" applyAlignment="1">
      <alignment horizontal="center"/>
    </xf>
    <xf numFmtId="0" fontId="42" fillId="11" borderId="24" xfId="0" applyFont="1" applyFill="1" applyBorder="1" applyAlignment="1">
      <alignment horizontal="center"/>
    </xf>
    <xf numFmtId="0" fontId="56" fillId="32" borderId="18" xfId="0" applyFont="1" applyFill="1" applyBorder="1" applyAlignment="1">
      <alignment horizontal="center" vertical="center"/>
    </xf>
    <xf numFmtId="0" fontId="56" fillId="32" borderId="20" xfId="0" applyFont="1" applyFill="1" applyBorder="1" applyAlignment="1">
      <alignment horizontal="center" vertical="center"/>
    </xf>
    <xf numFmtId="0" fontId="23" fillId="32" borderId="18" xfId="0" applyFont="1" applyFill="1" applyBorder="1" applyAlignment="1">
      <alignment horizontal="center" vertical="center"/>
    </xf>
    <xf numFmtId="0" fontId="23" fillId="32" borderId="16" xfId="0" applyFont="1" applyFill="1" applyBorder="1" applyAlignment="1">
      <alignment horizontal="center" vertical="center"/>
    </xf>
    <xf numFmtId="0" fontId="23" fillId="16" borderId="15" xfId="0" applyFont="1" applyFill="1" applyBorder="1" applyAlignment="1">
      <alignment horizontal="center"/>
    </xf>
    <xf numFmtId="0" fontId="23" fillId="16" borderId="18" xfId="0" applyFont="1" applyFill="1" applyBorder="1" applyAlignment="1">
      <alignment horizontal="center"/>
    </xf>
    <xf numFmtId="0" fontId="36" fillId="15" borderId="43" xfId="0" applyFont="1" applyFill="1" applyBorder="1" applyAlignment="1">
      <alignment horizontal="center"/>
    </xf>
    <xf numFmtId="0" fontId="36" fillId="15" borderId="16" xfId="0" applyFont="1" applyFill="1" applyBorder="1" applyAlignment="1">
      <alignment horizontal="center"/>
    </xf>
    <xf numFmtId="0" fontId="27" fillId="3" borderId="6" xfId="1" applyFont="1" applyFill="1" applyBorder="1" applyAlignment="1">
      <alignment horizontal="left" vertical="center" wrapText="1"/>
    </xf>
    <xf numFmtId="0" fontId="22" fillId="15" borderId="15" xfId="0" applyFont="1" applyFill="1" applyBorder="1" applyAlignment="1">
      <alignment horizontal="right"/>
    </xf>
    <xf numFmtId="0" fontId="22" fillId="15" borderId="16" xfId="0" applyFont="1" applyFill="1" applyBorder="1" applyAlignment="1">
      <alignment horizontal="right"/>
    </xf>
    <xf numFmtId="0" fontId="31" fillId="17" borderId="9" xfId="1" applyFont="1" applyFill="1" applyBorder="1" applyAlignment="1">
      <alignment horizontal="center" vertical="center"/>
    </xf>
    <xf numFmtId="0" fontId="31" fillId="17" borderId="0" xfId="1" applyFont="1" applyFill="1" applyAlignment="1">
      <alignment horizontal="center" vertical="center"/>
    </xf>
    <xf numFmtId="0" fontId="45" fillId="26" borderId="41" xfId="0" applyFont="1" applyFill="1" applyBorder="1" applyAlignment="1">
      <alignment horizontal="center" vertical="center" wrapText="1"/>
    </xf>
    <xf numFmtId="0" fontId="45" fillId="26" borderId="19" xfId="0" applyFont="1" applyFill="1" applyBorder="1" applyAlignment="1">
      <alignment horizontal="center" vertical="center" wrapText="1"/>
    </xf>
    <xf numFmtId="167" fontId="23" fillId="10" borderId="42" xfId="1" applyNumberFormat="1" applyFont="1" applyFill="1" applyBorder="1" applyAlignment="1">
      <alignment horizontal="left" vertical="center"/>
    </xf>
    <xf numFmtId="167" fontId="23" fillId="10" borderId="0" xfId="1" applyNumberFormat="1" applyFont="1" applyFill="1" applyAlignment="1">
      <alignment horizontal="left" vertical="center"/>
    </xf>
    <xf numFmtId="0" fontId="23" fillId="16" borderId="16" xfId="0" applyFont="1" applyFill="1" applyBorder="1" applyAlignment="1">
      <alignment horizontal="center"/>
    </xf>
    <xf numFmtId="0" fontId="23" fillId="21" borderId="18" xfId="0" applyFont="1" applyFill="1" applyBorder="1" applyAlignment="1">
      <alignment horizontal="center"/>
    </xf>
    <xf numFmtId="0" fontId="23" fillId="21" borderId="16" xfId="0" applyFont="1" applyFill="1" applyBorder="1" applyAlignment="1">
      <alignment horizontal="center"/>
    </xf>
    <xf numFmtId="0" fontId="23" fillId="19" borderId="18" xfId="0" applyFont="1" applyFill="1" applyBorder="1" applyAlignment="1">
      <alignment horizontal="center"/>
    </xf>
    <xf numFmtId="0" fontId="23" fillId="19" borderId="16" xfId="0" applyFont="1" applyFill="1" applyBorder="1" applyAlignment="1">
      <alignment horizontal="center"/>
    </xf>
    <xf numFmtId="0" fontId="36" fillId="15" borderId="17" xfId="0" applyFont="1" applyFill="1" applyBorder="1" applyAlignment="1">
      <alignment horizontal="center"/>
    </xf>
    <xf numFmtId="0" fontId="26" fillId="32" borderId="18" xfId="0" applyFont="1" applyFill="1" applyBorder="1" applyAlignment="1">
      <alignment horizontal="center" vertical="center"/>
    </xf>
    <xf numFmtId="3" fontId="22" fillId="32" borderId="20" xfId="0" applyNumberFormat="1" applyFont="1" applyFill="1" applyBorder="1" applyAlignment="1" applyProtection="1">
      <alignment horizontal="center" vertical="top" wrapText="1"/>
      <protection locked="0"/>
    </xf>
    <xf numFmtId="3" fontId="22" fillId="32" borderId="43" xfId="0" applyNumberFormat="1" applyFont="1" applyFill="1" applyBorder="1" applyAlignment="1" applyProtection="1">
      <alignment horizontal="center" vertical="center" wrapText="1"/>
      <protection locked="0"/>
    </xf>
    <xf numFmtId="3" fontId="22" fillId="32" borderId="20" xfId="0" applyNumberFormat="1" applyFont="1" applyFill="1" applyBorder="1" applyAlignment="1" applyProtection="1">
      <alignment horizontal="center" vertical="center" wrapText="1"/>
      <protection locked="0"/>
    </xf>
    <xf numFmtId="0" fontId="41" fillId="15" borderId="18" xfId="0" applyFont="1" applyFill="1" applyBorder="1" applyAlignment="1">
      <alignment horizontal="center" vertical="center"/>
    </xf>
    <xf numFmtId="0" fontId="41" fillId="15" borderId="16" xfId="0" applyFont="1" applyFill="1" applyBorder="1" applyAlignment="1">
      <alignment horizontal="center" vertical="center"/>
    </xf>
    <xf numFmtId="0" fontId="23" fillId="15" borderId="0" xfId="0" applyFont="1" applyFill="1" applyAlignment="1">
      <alignment horizontal="right"/>
    </xf>
    <xf numFmtId="0" fontId="41" fillId="32" borderId="43" xfId="0" applyFont="1" applyFill="1" applyBorder="1" applyAlignment="1">
      <alignment horizontal="center"/>
    </xf>
    <xf numFmtId="0" fontId="41" fillId="32" borderId="20" xfId="0" applyFont="1" applyFill="1" applyBorder="1" applyAlignment="1">
      <alignment horizontal="center"/>
    </xf>
    <xf numFmtId="0" fontId="44" fillId="26" borderId="41" xfId="0" applyFont="1" applyFill="1" applyBorder="1" applyAlignment="1">
      <alignment horizontal="center" vertical="center"/>
    </xf>
    <xf numFmtId="0" fontId="44" fillId="26" borderId="19" xfId="0" applyFont="1" applyFill="1" applyBorder="1" applyAlignment="1">
      <alignment horizontal="center" vertical="center"/>
    </xf>
    <xf numFmtId="0" fontId="23" fillId="32" borderId="20" xfId="0" applyFont="1" applyFill="1" applyBorder="1" applyAlignment="1">
      <alignment horizontal="center" vertical="center"/>
    </xf>
    <xf numFmtId="0" fontId="36" fillId="15" borderId="13" xfId="0" applyFont="1" applyFill="1" applyBorder="1" applyAlignment="1">
      <alignment horizontal="center"/>
    </xf>
    <xf numFmtId="0" fontId="45" fillId="26" borderId="41" xfId="0" applyFont="1" applyFill="1" applyBorder="1" applyAlignment="1">
      <alignment horizontal="center" vertical="center"/>
    </xf>
    <xf numFmtId="0" fontId="45" fillId="26" borderId="19" xfId="0" applyFont="1" applyFill="1" applyBorder="1" applyAlignment="1">
      <alignment horizontal="center" vertical="center"/>
    </xf>
    <xf numFmtId="0" fontId="22" fillId="15" borderId="13" xfId="0" applyFont="1" applyFill="1" applyBorder="1" applyAlignment="1">
      <alignment horizontal="center"/>
    </xf>
    <xf numFmtId="0" fontId="23" fillId="28" borderId="18" xfId="0" applyFont="1" applyFill="1" applyBorder="1" applyAlignment="1">
      <alignment horizontal="center"/>
    </xf>
    <xf numFmtId="0" fontId="22" fillId="28" borderId="20" xfId="0" applyFont="1" applyFill="1" applyBorder="1" applyAlignment="1">
      <alignment horizontal="center"/>
    </xf>
    <xf numFmtId="1" fontId="8" fillId="28" borderId="43" xfId="0" applyNumberFormat="1" applyFont="1" applyFill="1" applyBorder="1" applyAlignment="1">
      <alignment horizontal="center"/>
    </xf>
    <xf numFmtId="1" fontId="8" fillId="28" borderId="20" xfId="0" applyNumberFormat="1" applyFont="1" applyFill="1" applyBorder="1" applyAlignment="1">
      <alignment horizontal="center"/>
    </xf>
    <xf numFmtId="0" fontId="23" fillId="21" borderId="15" xfId="0" applyFont="1" applyFill="1" applyBorder="1" applyAlignment="1">
      <alignment horizontal="center"/>
    </xf>
    <xf numFmtId="0" fontId="23" fillId="19" borderId="15" xfId="0" applyFont="1" applyFill="1" applyBorder="1" applyAlignment="1">
      <alignment horizontal="center"/>
    </xf>
    <xf numFmtId="1" fontId="6" fillId="28" borderId="43" xfId="0" applyNumberFormat="1" applyFont="1" applyFill="1" applyBorder="1" applyAlignment="1">
      <alignment horizontal="center"/>
    </xf>
    <xf numFmtId="1" fontId="6" fillId="28" borderId="20" xfId="0" applyNumberFormat="1" applyFont="1" applyFill="1" applyBorder="1" applyAlignment="1">
      <alignment horizontal="center"/>
    </xf>
    <xf numFmtId="0" fontId="44" fillId="26" borderId="0" xfId="0" applyFont="1" applyFill="1" applyAlignment="1">
      <alignment horizontal="center" vertical="center"/>
    </xf>
    <xf numFmtId="4" fontId="22" fillId="15" borderId="15" xfId="0" applyNumberFormat="1" applyFont="1" applyFill="1" applyBorder="1" applyAlignment="1">
      <alignment horizontal="center"/>
    </xf>
    <xf numFmtId="4" fontId="22" fillId="15" borderId="16" xfId="0" applyNumberFormat="1" applyFont="1" applyFill="1" applyBorder="1" applyAlignment="1">
      <alignment horizontal="center"/>
    </xf>
    <xf numFmtId="0" fontId="22" fillId="15" borderId="15" xfId="0" applyFont="1" applyFill="1" applyBorder="1" applyAlignment="1">
      <alignment horizontal="center"/>
    </xf>
    <xf numFmtId="0" fontId="22" fillId="15" borderId="16" xfId="0" applyFont="1" applyFill="1" applyBorder="1" applyAlignment="1">
      <alignment horizontal="center"/>
    </xf>
    <xf numFmtId="49" fontId="44" fillId="26" borderId="41" xfId="0" applyNumberFormat="1" applyFont="1" applyFill="1" applyBorder="1" applyAlignment="1">
      <alignment horizontal="center"/>
    </xf>
    <xf numFmtId="49" fontId="44" fillId="26" borderId="19" xfId="0" applyNumberFormat="1" applyFont="1" applyFill="1" applyBorder="1" applyAlignment="1">
      <alignment horizontal="center"/>
    </xf>
    <xf numFmtId="0" fontId="44" fillId="26" borderId="13" xfId="0" applyFont="1" applyFill="1" applyBorder="1" applyAlignment="1">
      <alignment horizontal="center"/>
    </xf>
    <xf numFmtId="0" fontId="0" fillId="15" borderId="13" xfId="0" applyFill="1" applyBorder="1" applyAlignment="1">
      <alignment horizontal="right"/>
    </xf>
    <xf numFmtId="0" fontId="46" fillId="26" borderId="20" xfId="0" applyFont="1" applyFill="1" applyBorder="1" applyAlignment="1">
      <alignment horizontal="center"/>
    </xf>
    <xf numFmtId="0" fontId="39" fillId="26" borderId="41" xfId="0" applyFont="1" applyFill="1" applyBorder="1" applyAlignment="1">
      <alignment horizontal="center"/>
    </xf>
    <xf numFmtId="0" fontId="39" fillId="26" borderId="19" xfId="0" applyFont="1" applyFill="1" applyBorder="1" applyAlignment="1">
      <alignment horizontal="center"/>
    </xf>
    <xf numFmtId="0" fontId="26" fillId="15" borderId="0" xfId="0" applyFont="1" applyFill="1" applyAlignment="1">
      <alignment horizontal="center" vertical="center"/>
    </xf>
    <xf numFmtId="49" fontId="21" fillId="12" borderId="13" xfId="0" applyNumberFormat="1" applyFont="1" applyFill="1" applyBorder="1" applyAlignment="1">
      <alignment horizontal="center"/>
    </xf>
    <xf numFmtId="0" fontId="39" fillId="22" borderId="13" xfId="0" applyFont="1" applyFill="1" applyBorder="1" applyAlignment="1">
      <alignment horizontal="center"/>
    </xf>
    <xf numFmtId="0" fontId="39" fillId="25" borderId="13" xfId="0" applyFont="1" applyFill="1" applyBorder="1" applyAlignment="1">
      <alignment horizontal="center" vertical="center"/>
    </xf>
    <xf numFmtId="0" fontId="17" fillId="14" borderId="13" xfId="0" applyFont="1" applyFill="1" applyBorder="1" applyAlignment="1">
      <alignment horizontal="center"/>
    </xf>
    <xf numFmtId="0" fontId="17" fillId="9" borderId="13" xfId="0" applyFont="1" applyFill="1" applyBorder="1" applyAlignment="1">
      <alignment horizontal="center" vertical="center"/>
    </xf>
    <xf numFmtId="0" fontId="43" fillId="31" borderId="15" xfId="0" applyFont="1" applyFill="1" applyBorder="1" applyAlignment="1">
      <alignment horizontal="center" vertical="center"/>
    </xf>
    <xf numFmtId="0" fontId="43" fillId="31" borderId="18" xfId="0" applyFont="1" applyFill="1" applyBorder="1" applyAlignment="1">
      <alignment horizontal="center" vertical="center"/>
    </xf>
    <xf numFmtId="0" fontId="23" fillId="32" borderId="19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9">
    <cellStyle name="0,0_x000d__x000a_NA_x000d__x000a_" xfId="1" xr:uid="{00000000-0005-0000-0000-000000000000}"/>
    <cellStyle name="Comma" xfId="8" builtinId="3"/>
    <cellStyle name="Currency" xfId="2" builtinId="4"/>
    <cellStyle name="Normal" xfId="0" builtinId="0"/>
    <cellStyle name="Normal 2" xfId="3" xr:uid="{00000000-0005-0000-0000-000004000000}"/>
    <cellStyle name="Normal 3" xfId="4" xr:uid="{00000000-0005-0000-0000-000005000000}"/>
    <cellStyle name="Normal_Preliminary Budget 05.06.09" xfId="5" xr:uid="{00000000-0005-0000-0000-000006000000}"/>
    <cellStyle name="Percent" xfId="7" builtinId="5"/>
    <cellStyle name="Título 4" xfId="6" xr:uid="{00000000-0005-0000-0000-000008000000}"/>
  </cellStyles>
  <dxfs count="0"/>
  <tableStyles count="1" defaultTableStyle="TableStyleMedium9" defaultPivotStyle="PivotStyleLight16">
    <tableStyle name="Invisible" pivot="0" table="0" count="0" xr9:uid="{71BD417A-A115-4AAC-B52D-3CD15677AE05}"/>
  </tableStyles>
  <colors>
    <mruColors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2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38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pivotCacheDefinition" Target="pivotCache/pivotCacheDefinition1.xml"/><Relationship Id="rId37" Type="http://schemas.openxmlformats.org/officeDocument/2006/relationships/calcChain" Target="calcChain.xml"/><Relationship Id="rId40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962025</xdr:colOff>
      <xdr:row>36</xdr:row>
      <xdr:rowOff>76200</xdr:rowOff>
    </xdr:from>
    <xdr:to>
      <xdr:col>2</xdr:col>
      <xdr:colOff>733425</xdr:colOff>
      <xdr:row>51</xdr:row>
      <xdr:rowOff>47625</xdr:rowOff>
    </xdr:to>
    <xdr:sp macro="" textlink="">
      <xdr:nvSpPr>
        <xdr:cNvPr id="2" name="Elips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962025" y="6457950"/>
          <a:ext cx="2533650" cy="2447925"/>
        </a:xfrm>
        <a:prstGeom prst="ellipse">
          <a:avLst/>
        </a:prstGeom>
        <a:noFill/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</xdr:col>
      <xdr:colOff>366713</xdr:colOff>
      <xdr:row>36</xdr:row>
      <xdr:rowOff>76200</xdr:rowOff>
    </xdr:from>
    <xdr:to>
      <xdr:col>1</xdr:col>
      <xdr:colOff>366713</xdr:colOff>
      <xdr:row>51</xdr:row>
      <xdr:rowOff>47625</xdr:rowOff>
    </xdr:to>
    <xdr:cxnSp macro="">
      <xdr:nvCxnSpPr>
        <xdr:cNvPr id="3" name="Conector recto de flecha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>
          <a:stCxn id="2" idx="0"/>
          <a:endCxn id="2" idx="4"/>
        </xdr:cNvCxnSpPr>
      </xdr:nvCxnSpPr>
      <xdr:spPr>
        <a:xfrm>
          <a:off x="2252663" y="6457950"/>
          <a:ext cx="0" cy="2447925"/>
        </a:xfrm>
        <a:prstGeom prst="straightConnector1">
          <a:avLst/>
        </a:prstGeom>
        <a:ln w="19050"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381000</xdr:colOff>
      <xdr:row>42</xdr:row>
      <xdr:rowOff>152400</xdr:rowOff>
    </xdr:from>
    <xdr:to>
      <xdr:col>2</xdr:col>
      <xdr:colOff>142875</xdr:colOff>
      <xdr:row>44</xdr:row>
      <xdr:rowOff>104775</xdr:rowOff>
    </xdr:to>
    <xdr:sp macro="" textlink="">
      <xdr:nvSpPr>
        <xdr:cNvPr id="4" name="CuadroTexto 4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2266950" y="7524750"/>
          <a:ext cx="638175" cy="282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>
              <a:solidFill>
                <a:schemeClr val="accent2">
                  <a:lumMod val="75000"/>
                </a:schemeClr>
              </a:solidFill>
            </a:rPr>
            <a:t>1,80m</a:t>
          </a:r>
        </a:p>
      </xdr:txBody>
    </xdr:sp>
    <xdr:clientData/>
  </xdr:twoCellAnchor>
  <xdr:twoCellAnchor>
    <xdr:from>
      <xdr:col>1</xdr:col>
      <xdr:colOff>180975</xdr:colOff>
      <xdr:row>51</xdr:row>
      <xdr:rowOff>66675</xdr:rowOff>
    </xdr:from>
    <xdr:to>
      <xdr:col>1</xdr:col>
      <xdr:colOff>581025</xdr:colOff>
      <xdr:row>53</xdr:row>
      <xdr:rowOff>76201</xdr:rowOff>
    </xdr:to>
    <xdr:sp macro="" textlink="">
      <xdr:nvSpPr>
        <xdr:cNvPr id="5" name="Rectángulo 5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2066925" y="8924925"/>
          <a:ext cx="400050" cy="339726"/>
        </a:xfrm>
        <a:prstGeom prst="rect">
          <a:avLst/>
        </a:prstGeom>
        <a:noFill/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ES" sz="800" b="1">
              <a:solidFill>
                <a:schemeClr val="accent2">
                  <a:lumMod val="75000"/>
                </a:schemeClr>
              </a:solidFill>
            </a:rPr>
            <a:t>0,4m</a:t>
          </a:r>
        </a:p>
      </xdr:txBody>
    </xdr:sp>
    <xdr:clientData/>
  </xdr:twoCellAnchor>
  <xdr:twoCellAnchor>
    <xdr:from>
      <xdr:col>1</xdr:col>
      <xdr:colOff>381000</xdr:colOff>
      <xdr:row>53</xdr:row>
      <xdr:rowOff>76201</xdr:rowOff>
    </xdr:from>
    <xdr:to>
      <xdr:col>1</xdr:col>
      <xdr:colOff>381000</xdr:colOff>
      <xdr:row>56</xdr:row>
      <xdr:rowOff>85725</xdr:rowOff>
    </xdr:to>
    <xdr:cxnSp macro="">
      <xdr:nvCxnSpPr>
        <xdr:cNvPr id="6" name="Conector recto de flecha 7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CxnSpPr>
          <a:stCxn id="5" idx="2"/>
        </xdr:cNvCxnSpPr>
      </xdr:nvCxnSpPr>
      <xdr:spPr>
        <a:xfrm>
          <a:off x="2266950" y="9264651"/>
          <a:ext cx="0" cy="504824"/>
        </a:xfrm>
        <a:prstGeom prst="straightConnector1">
          <a:avLst/>
        </a:prstGeom>
        <a:ln w="19050"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390525</xdr:colOff>
      <xdr:row>54</xdr:row>
      <xdr:rowOff>47625</xdr:rowOff>
    </xdr:from>
    <xdr:to>
      <xdr:col>2</xdr:col>
      <xdr:colOff>38100</xdr:colOff>
      <xdr:row>55</xdr:row>
      <xdr:rowOff>95250</xdr:rowOff>
    </xdr:to>
    <xdr:sp macro="" textlink="">
      <xdr:nvSpPr>
        <xdr:cNvPr id="7" name="CuadroTexto 10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2276475" y="9401175"/>
          <a:ext cx="523875" cy="212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ES" sz="1000" b="1">
              <a:solidFill>
                <a:schemeClr val="accent2">
                  <a:lumMod val="75000"/>
                </a:schemeClr>
              </a:solidFill>
            </a:rPr>
            <a:t>0,6m</a:t>
          </a:r>
        </a:p>
      </xdr:txBody>
    </xdr:sp>
    <xdr:clientData/>
  </xdr:twoCellAnchor>
  <xdr:twoCellAnchor>
    <xdr:from>
      <xdr:col>0</xdr:col>
      <xdr:colOff>981075</xdr:colOff>
      <xdr:row>61</xdr:row>
      <xdr:rowOff>66675</xdr:rowOff>
    </xdr:from>
    <xdr:to>
      <xdr:col>2</xdr:col>
      <xdr:colOff>752475</xdr:colOff>
      <xdr:row>76</xdr:row>
      <xdr:rowOff>38100</xdr:rowOff>
    </xdr:to>
    <xdr:sp macro="" textlink="">
      <xdr:nvSpPr>
        <xdr:cNvPr id="8" name="Elipse 13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981075" y="10575925"/>
          <a:ext cx="2533650" cy="2447925"/>
        </a:xfrm>
        <a:prstGeom prst="ellipse">
          <a:avLst/>
        </a:prstGeom>
        <a:noFill/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</xdr:col>
      <xdr:colOff>371475</xdr:colOff>
      <xdr:row>61</xdr:row>
      <xdr:rowOff>76200</xdr:rowOff>
    </xdr:from>
    <xdr:to>
      <xdr:col>1</xdr:col>
      <xdr:colOff>371475</xdr:colOff>
      <xdr:row>76</xdr:row>
      <xdr:rowOff>47625</xdr:rowOff>
    </xdr:to>
    <xdr:cxnSp macro="">
      <xdr:nvCxnSpPr>
        <xdr:cNvPr id="9" name="Conector recto de flecha 14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CxnSpPr/>
      </xdr:nvCxnSpPr>
      <xdr:spPr>
        <a:xfrm>
          <a:off x="2257425" y="10585450"/>
          <a:ext cx="0" cy="2447925"/>
        </a:xfrm>
        <a:prstGeom prst="straightConnector1">
          <a:avLst/>
        </a:prstGeom>
        <a:ln w="19050"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171450</xdr:colOff>
      <xdr:row>59</xdr:row>
      <xdr:rowOff>28575</xdr:rowOff>
    </xdr:from>
    <xdr:to>
      <xdr:col>1</xdr:col>
      <xdr:colOff>571500</xdr:colOff>
      <xdr:row>61</xdr:row>
      <xdr:rowOff>38101</xdr:rowOff>
    </xdr:to>
    <xdr:sp macro="" textlink="">
      <xdr:nvSpPr>
        <xdr:cNvPr id="10" name="Rectángulo 15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>
          <a:off x="2057400" y="10207625"/>
          <a:ext cx="400050" cy="339726"/>
        </a:xfrm>
        <a:prstGeom prst="rect">
          <a:avLst/>
        </a:prstGeom>
        <a:noFill/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ES" sz="800" b="1">
              <a:solidFill>
                <a:schemeClr val="accent2">
                  <a:lumMod val="75000"/>
                </a:schemeClr>
              </a:solidFill>
            </a:rPr>
            <a:t>0,4m</a:t>
          </a:r>
        </a:p>
      </xdr:txBody>
    </xdr:sp>
    <xdr:clientData/>
  </xdr:twoCellAnchor>
  <xdr:twoCellAnchor>
    <xdr:from>
      <xdr:col>1</xdr:col>
      <xdr:colOff>381000</xdr:colOff>
      <xdr:row>56</xdr:row>
      <xdr:rowOff>47625</xdr:rowOff>
    </xdr:from>
    <xdr:to>
      <xdr:col>1</xdr:col>
      <xdr:colOff>381000</xdr:colOff>
      <xdr:row>59</xdr:row>
      <xdr:rowOff>57149</xdr:rowOff>
    </xdr:to>
    <xdr:cxnSp macro="">
      <xdr:nvCxnSpPr>
        <xdr:cNvPr id="11" name="Conector recto de flecha 16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CxnSpPr/>
      </xdr:nvCxnSpPr>
      <xdr:spPr>
        <a:xfrm>
          <a:off x="2266950" y="9731375"/>
          <a:ext cx="0" cy="504824"/>
        </a:xfrm>
        <a:prstGeom prst="straightConnector1">
          <a:avLst/>
        </a:prstGeom>
        <a:ln w="19050"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419100</xdr:colOff>
      <xdr:row>57</xdr:row>
      <xdr:rowOff>28575</xdr:rowOff>
    </xdr:from>
    <xdr:to>
      <xdr:col>2</xdr:col>
      <xdr:colOff>66675</xdr:colOff>
      <xdr:row>58</xdr:row>
      <xdr:rowOff>76200</xdr:rowOff>
    </xdr:to>
    <xdr:sp macro="" textlink="">
      <xdr:nvSpPr>
        <xdr:cNvPr id="12" name="CuadroTexto 17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305050" y="9877425"/>
          <a:ext cx="523875" cy="212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ES" sz="1000" b="1">
              <a:solidFill>
                <a:schemeClr val="accent2">
                  <a:lumMod val="75000"/>
                </a:schemeClr>
              </a:solidFill>
            </a:rPr>
            <a:t>0,6m</a:t>
          </a:r>
        </a:p>
      </xdr:txBody>
    </xdr:sp>
    <xdr:clientData/>
  </xdr:twoCellAnchor>
  <xdr:twoCellAnchor>
    <xdr:from>
      <xdr:col>1</xdr:col>
      <xdr:colOff>400050</xdr:colOff>
      <xdr:row>67</xdr:row>
      <xdr:rowOff>85725</xdr:rowOff>
    </xdr:from>
    <xdr:to>
      <xdr:col>2</xdr:col>
      <xdr:colOff>161925</xdr:colOff>
      <xdr:row>69</xdr:row>
      <xdr:rowOff>38100</xdr:rowOff>
    </xdr:to>
    <xdr:sp macro="" textlink="">
      <xdr:nvSpPr>
        <xdr:cNvPr id="13" name="CuadroTexto 18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286000" y="11585575"/>
          <a:ext cx="638175" cy="282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>
              <a:solidFill>
                <a:schemeClr val="accent2">
                  <a:lumMod val="75000"/>
                </a:schemeClr>
              </a:solidFill>
            </a:rPr>
            <a:t>1,80m</a:t>
          </a:r>
        </a:p>
      </xdr:txBody>
    </xdr:sp>
    <xdr:clientData/>
  </xdr:twoCellAnchor>
  <xdr:twoCellAnchor>
    <xdr:from>
      <xdr:col>8</xdr:col>
      <xdr:colOff>419100</xdr:colOff>
      <xdr:row>36</xdr:row>
      <xdr:rowOff>66675</xdr:rowOff>
    </xdr:from>
    <xdr:to>
      <xdr:col>9</xdr:col>
      <xdr:colOff>1285875</xdr:colOff>
      <xdr:row>36</xdr:row>
      <xdr:rowOff>66675</xdr:rowOff>
    </xdr:to>
    <xdr:cxnSp macro="">
      <xdr:nvCxnSpPr>
        <xdr:cNvPr id="14" name="Conector recto de flecha 2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CxnSpPr/>
      </xdr:nvCxnSpPr>
      <xdr:spPr>
        <a:xfrm>
          <a:off x="8274050" y="6448425"/>
          <a:ext cx="1755775" cy="0"/>
        </a:xfrm>
        <a:prstGeom prst="straightConnector1">
          <a:avLst/>
        </a:prstGeom>
        <a:ln w="19050"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171450</xdr:colOff>
      <xdr:row>34</xdr:row>
      <xdr:rowOff>95250</xdr:rowOff>
    </xdr:from>
    <xdr:to>
      <xdr:col>9</xdr:col>
      <xdr:colOff>809625</xdr:colOff>
      <xdr:row>36</xdr:row>
      <xdr:rowOff>9525</xdr:rowOff>
    </xdr:to>
    <xdr:sp macro="" textlink="">
      <xdr:nvSpPr>
        <xdr:cNvPr id="15" name="CuadroTexto 2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8915400" y="6146800"/>
          <a:ext cx="638175" cy="244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chemeClr val="accent2">
                  <a:lumMod val="75000"/>
                </a:schemeClr>
              </a:solidFill>
            </a:rPr>
            <a:t>1,60m</a:t>
          </a:r>
        </a:p>
      </xdr:txBody>
    </xdr:sp>
    <xdr:clientData/>
  </xdr:twoCellAnchor>
  <xdr:twoCellAnchor>
    <xdr:from>
      <xdr:col>8</xdr:col>
      <xdr:colOff>425449</xdr:colOff>
      <xdr:row>41</xdr:row>
      <xdr:rowOff>152400</xdr:rowOff>
    </xdr:from>
    <xdr:to>
      <xdr:col>9</xdr:col>
      <xdr:colOff>1371599</xdr:colOff>
      <xdr:row>44</xdr:row>
      <xdr:rowOff>9525</xdr:rowOff>
    </xdr:to>
    <xdr:grpSp>
      <xdr:nvGrpSpPr>
        <xdr:cNvPr id="16" name="Grupo 27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GrpSpPr/>
      </xdr:nvGrpSpPr>
      <xdr:grpSpPr>
        <a:xfrm>
          <a:off x="8280399" y="7359650"/>
          <a:ext cx="1835150" cy="352425"/>
          <a:chOff x="7905750" y="3771900"/>
          <a:chExt cx="1619250" cy="333376"/>
        </a:xfrm>
      </xdr:grpSpPr>
      <xdr:sp macro="" textlink="">
        <xdr:nvSpPr>
          <xdr:cNvPr id="17" name="Rectángulo 28">
            <a:extLst>
              <a:ext uri="{FF2B5EF4-FFF2-40B4-BE49-F238E27FC236}">
                <a16:creationId xmlns:a16="http://schemas.microsoft.com/office/drawing/2014/main" id="{00000000-0008-0000-0300-000011000000}"/>
              </a:ext>
            </a:extLst>
          </xdr:cNvPr>
          <xdr:cNvSpPr/>
        </xdr:nvSpPr>
        <xdr:spPr>
          <a:xfrm>
            <a:off x="7905750" y="3771900"/>
            <a:ext cx="400050" cy="333376"/>
          </a:xfrm>
          <a:prstGeom prst="rect">
            <a:avLst/>
          </a:prstGeom>
          <a:noFill/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ES" sz="800" b="1">
                <a:solidFill>
                  <a:schemeClr val="accent2">
                    <a:lumMod val="75000"/>
                  </a:schemeClr>
                </a:solidFill>
              </a:rPr>
              <a:t>0,4m</a:t>
            </a:r>
          </a:p>
        </xdr:txBody>
      </xdr:sp>
      <xdr:sp macro="" textlink="">
        <xdr:nvSpPr>
          <xdr:cNvPr id="18" name="Rectángulo 29">
            <a:extLst>
              <a:ext uri="{FF2B5EF4-FFF2-40B4-BE49-F238E27FC236}">
                <a16:creationId xmlns:a16="http://schemas.microsoft.com/office/drawing/2014/main" id="{00000000-0008-0000-0300-000012000000}"/>
              </a:ext>
            </a:extLst>
          </xdr:cNvPr>
          <xdr:cNvSpPr/>
        </xdr:nvSpPr>
        <xdr:spPr>
          <a:xfrm>
            <a:off x="8315325" y="3771900"/>
            <a:ext cx="400050" cy="333376"/>
          </a:xfrm>
          <a:prstGeom prst="rect">
            <a:avLst/>
          </a:prstGeom>
          <a:noFill/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ES" sz="800" b="1">
                <a:solidFill>
                  <a:schemeClr val="accent2">
                    <a:lumMod val="75000"/>
                  </a:schemeClr>
                </a:solidFill>
              </a:rPr>
              <a:t>0,4m</a:t>
            </a:r>
          </a:p>
        </xdr:txBody>
      </xdr:sp>
      <xdr:sp macro="" textlink="">
        <xdr:nvSpPr>
          <xdr:cNvPr id="19" name="Rectángulo 30">
            <a:extLst>
              <a:ext uri="{FF2B5EF4-FFF2-40B4-BE49-F238E27FC236}">
                <a16:creationId xmlns:a16="http://schemas.microsoft.com/office/drawing/2014/main" id="{00000000-0008-0000-0300-000013000000}"/>
              </a:ext>
            </a:extLst>
          </xdr:cNvPr>
          <xdr:cNvSpPr/>
        </xdr:nvSpPr>
        <xdr:spPr>
          <a:xfrm>
            <a:off x="8715375" y="3771900"/>
            <a:ext cx="400050" cy="333376"/>
          </a:xfrm>
          <a:prstGeom prst="rect">
            <a:avLst/>
          </a:prstGeom>
          <a:noFill/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ES" sz="800" b="1">
                <a:solidFill>
                  <a:schemeClr val="accent2">
                    <a:lumMod val="75000"/>
                  </a:schemeClr>
                </a:solidFill>
              </a:rPr>
              <a:t>0,4m</a:t>
            </a:r>
          </a:p>
        </xdr:txBody>
      </xdr:sp>
      <xdr:sp macro="" textlink="">
        <xdr:nvSpPr>
          <xdr:cNvPr id="20" name="Rectángulo 31">
            <a:extLst>
              <a:ext uri="{FF2B5EF4-FFF2-40B4-BE49-F238E27FC236}">
                <a16:creationId xmlns:a16="http://schemas.microsoft.com/office/drawing/2014/main" id="{00000000-0008-0000-0300-000014000000}"/>
              </a:ext>
            </a:extLst>
          </xdr:cNvPr>
          <xdr:cNvSpPr/>
        </xdr:nvSpPr>
        <xdr:spPr>
          <a:xfrm>
            <a:off x="9124950" y="3771900"/>
            <a:ext cx="400050" cy="333376"/>
          </a:xfrm>
          <a:prstGeom prst="rect">
            <a:avLst/>
          </a:prstGeom>
          <a:noFill/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ES" sz="800" b="1">
                <a:solidFill>
                  <a:schemeClr val="accent2">
                    <a:lumMod val="75000"/>
                  </a:schemeClr>
                </a:solidFill>
              </a:rPr>
              <a:t>0,4m</a:t>
            </a:r>
          </a:p>
        </xdr:txBody>
      </xdr:sp>
    </xdr:grpSp>
    <xdr:clientData/>
  </xdr:twoCellAnchor>
  <xdr:twoCellAnchor>
    <xdr:from>
      <xdr:col>9</xdr:col>
      <xdr:colOff>1400176</xdr:colOff>
      <xdr:row>35</xdr:row>
      <xdr:rowOff>38100</xdr:rowOff>
    </xdr:from>
    <xdr:to>
      <xdr:col>10</xdr:col>
      <xdr:colOff>142876</xdr:colOff>
      <xdr:row>37</xdr:row>
      <xdr:rowOff>123825</xdr:rowOff>
    </xdr:to>
    <xdr:sp macro="" textlink="">
      <xdr:nvSpPr>
        <xdr:cNvPr id="21" name="CuadroTexto 4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10144126" y="6254750"/>
          <a:ext cx="558800" cy="415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chemeClr val="accent2">
                  <a:lumMod val="75000"/>
                </a:schemeClr>
              </a:solidFill>
            </a:rPr>
            <a:t>1,20m</a:t>
          </a:r>
        </a:p>
      </xdr:txBody>
    </xdr:sp>
    <xdr:clientData/>
  </xdr:twoCellAnchor>
  <xdr:twoCellAnchor>
    <xdr:from>
      <xdr:col>8</xdr:col>
      <xdr:colOff>438150</xdr:colOff>
      <xdr:row>37</xdr:row>
      <xdr:rowOff>47625</xdr:rowOff>
    </xdr:from>
    <xdr:to>
      <xdr:col>9</xdr:col>
      <xdr:colOff>1343025</xdr:colOff>
      <xdr:row>39</xdr:row>
      <xdr:rowOff>114300</xdr:rowOff>
    </xdr:to>
    <xdr:grpSp>
      <xdr:nvGrpSpPr>
        <xdr:cNvPr id="22" name="Grupo 26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GrpSpPr/>
      </xdr:nvGrpSpPr>
      <xdr:grpSpPr>
        <a:xfrm>
          <a:off x="8293100" y="6594475"/>
          <a:ext cx="1793875" cy="396875"/>
          <a:chOff x="7905750" y="3771900"/>
          <a:chExt cx="1619250" cy="333376"/>
        </a:xfrm>
      </xdr:grpSpPr>
      <xdr:sp macro="" textlink="">
        <xdr:nvSpPr>
          <xdr:cNvPr id="23" name="Rectángulo 19">
            <a:extLst>
              <a:ext uri="{FF2B5EF4-FFF2-40B4-BE49-F238E27FC236}">
                <a16:creationId xmlns:a16="http://schemas.microsoft.com/office/drawing/2014/main" id="{00000000-0008-0000-0300-000017000000}"/>
              </a:ext>
            </a:extLst>
          </xdr:cNvPr>
          <xdr:cNvSpPr/>
        </xdr:nvSpPr>
        <xdr:spPr>
          <a:xfrm>
            <a:off x="7905750" y="3771900"/>
            <a:ext cx="400050" cy="333376"/>
          </a:xfrm>
          <a:prstGeom prst="rect">
            <a:avLst/>
          </a:prstGeom>
          <a:noFill/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ES" sz="800" b="1">
                <a:solidFill>
                  <a:schemeClr val="accent2">
                    <a:lumMod val="75000"/>
                  </a:schemeClr>
                </a:solidFill>
              </a:rPr>
              <a:t>0,4m</a:t>
            </a:r>
          </a:p>
        </xdr:txBody>
      </xdr:sp>
      <xdr:sp macro="" textlink="">
        <xdr:nvSpPr>
          <xdr:cNvPr id="24" name="Rectángulo 20">
            <a:extLst>
              <a:ext uri="{FF2B5EF4-FFF2-40B4-BE49-F238E27FC236}">
                <a16:creationId xmlns:a16="http://schemas.microsoft.com/office/drawing/2014/main" id="{00000000-0008-0000-0300-000018000000}"/>
              </a:ext>
            </a:extLst>
          </xdr:cNvPr>
          <xdr:cNvSpPr/>
        </xdr:nvSpPr>
        <xdr:spPr>
          <a:xfrm>
            <a:off x="8315325" y="3771900"/>
            <a:ext cx="400050" cy="333376"/>
          </a:xfrm>
          <a:prstGeom prst="rect">
            <a:avLst/>
          </a:prstGeom>
          <a:noFill/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ES" sz="800" b="1">
                <a:solidFill>
                  <a:schemeClr val="accent2">
                    <a:lumMod val="75000"/>
                  </a:schemeClr>
                </a:solidFill>
              </a:rPr>
              <a:t>0,4m</a:t>
            </a:r>
          </a:p>
        </xdr:txBody>
      </xdr:sp>
      <xdr:sp macro="" textlink="">
        <xdr:nvSpPr>
          <xdr:cNvPr id="25" name="Rectángulo 21">
            <a:extLst>
              <a:ext uri="{FF2B5EF4-FFF2-40B4-BE49-F238E27FC236}">
                <a16:creationId xmlns:a16="http://schemas.microsoft.com/office/drawing/2014/main" id="{00000000-0008-0000-0300-000019000000}"/>
              </a:ext>
            </a:extLst>
          </xdr:cNvPr>
          <xdr:cNvSpPr/>
        </xdr:nvSpPr>
        <xdr:spPr>
          <a:xfrm>
            <a:off x="8715375" y="3771900"/>
            <a:ext cx="400050" cy="333376"/>
          </a:xfrm>
          <a:prstGeom prst="rect">
            <a:avLst/>
          </a:prstGeom>
          <a:noFill/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ES" sz="800" b="1">
                <a:solidFill>
                  <a:schemeClr val="accent2">
                    <a:lumMod val="75000"/>
                  </a:schemeClr>
                </a:solidFill>
              </a:rPr>
              <a:t>0,4m</a:t>
            </a:r>
          </a:p>
        </xdr:txBody>
      </xdr:sp>
      <xdr:sp macro="" textlink="">
        <xdr:nvSpPr>
          <xdr:cNvPr id="26" name="Rectángulo 22">
            <a:extLst>
              <a:ext uri="{FF2B5EF4-FFF2-40B4-BE49-F238E27FC236}">
                <a16:creationId xmlns:a16="http://schemas.microsoft.com/office/drawing/2014/main" id="{00000000-0008-0000-0300-00001A000000}"/>
              </a:ext>
            </a:extLst>
          </xdr:cNvPr>
          <xdr:cNvSpPr/>
        </xdr:nvSpPr>
        <xdr:spPr>
          <a:xfrm>
            <a:off x="9124950" y="3771900"/>
            <a:ext cx="400050" cy="333376"/>
          </a:xfrm>
          <a:prstGeom prst="rect">
            <a:avLst/>
          </a:prstGeom>
          <a:noFill/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ES" sz="800" b="1">
                <a:solidFill>
                  <a:schemeClr val="accent2">
                    <a:lumMod val="75000"/>
                  </a:schemeClr>
                </a:solidFill>
              </a:rPr>
              <a:t>0,4m</a:t>
            </a:r>
          </a:p>
        </xdr:txBody>
      </xdr:sp>
    </xdr:grpSp>
    <xdr:clientData/>
  </xdr:twoCellAnchor>
  <xdr:twoCellAnchor>
    <xdr:from>
      <xdr:col>10</xdr:col>
      <xdr:colOff>228600</xdr:colOff>
      <xdr:row>37</xdr:row>
      <xdr:rowOff>28575</xdr:rowOff>
    </xdr:from>
    <xdr:to>
      <xdr:col>12</xdr:col>
      <xdr:colOff>323850</xdr:colOff>
      <xdr:row>39</xdr:row>
      <xdr:rowOff>38101</xdr:rowOff>
    </xdr:to>
    <xdr:grpSp>
      <xdr:nvGrpSpPr>
        <xdr:cNvPr id="27" name="Grupo 32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GrpSpPr/>
      </xdr:nvGrpSpPr>
      <xdr:grpSpPr>
        <a:xfrm>
          <a:off x="10788650" y="6575425"/>
          <a:ext cx="1695450" cy="339726"/>
          <a:chOff x="7905750" y="3771900"/>
          <a:chExt cx="1619250" cy="333376"/>
        </a:xfrm>
      </xdr:grpSpPr>
      <xdr:sp macro="" textlink="">
        <xdr:nvSpPr>
          <xdr:cNvPr id="28" name="Rectángulo 33">
            <a:extLst>
              <a:ext uri="{FF2B5EF4-FFF2-40B4-BE49-F238E27FC236}">
                <a16:creationId xmlns:a16="http://schemas.microsoft.com/office/drawing/2014/main" id="{00000000-0008-0000-0300-00001C000000}"/>
              </a:ext>
            </a:extLst>
          </xdr:cNvPr>
          <xdr:cNvSpPr/>
        </xdr:nvSpPr>
        <xdr:spPr>
          <a:xfrm>
            <a:off x="7905750" y="3771900"/>
            <a:ext cx="400050" cy="333376"/>
          </a:xfrm>
          <a:prstGeom prst="rect">
            <a:avLst/>
          </a:prstGeom>
          <a:noFill/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ES" sz="800" b="1">
                <a:solidFill>
                  <a:schemeClr val="accent2">
                    <a:lumMod val="75000"/>
                  </a:schemeClr>
                </a:solidFill>
              </a:rPr>
              <a:t>0,4m</a:t>
            </a:r>
          </a:p>
        </xdr:txBody>
      </xdr:sp>
      <xdr:sp macro="" textlink="">
        <xdr:nvSpPr>
          <xdr:cNvPr id="29" name="Rectángulo 34">
            <a:extLst>
              <a:ext uri="{FF2B5EF4-FFF2-40B4-BE49-F238E27FC236}">
                <a16:creationId xmlns:a16="http://schemas.microsoft.com/office/drawing/2014/main" id="{00000000-0008-0000-0300-00001D000000}"/>
              </a:ext>
            </a:extLst>
          </xdr:cNvPr>
          <xdr:cNvSpPr/>
        </xdr:nvSpPr>
        <xdr:spPr>
          <a:xfrm>
            <a:off x="8315325" y="3771900"/>
            <a:ext cx="400050" cy="333376"/>
          </a:xfrm>
          <a:prstGeom prst="rect">
            <a:avLst/>
          </a:prstGeom>
          <a:noFill/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ES" sz="800" b="1">
                <a:solidFill>
                  <a:schemeClr val="accent2">
                    <a:lumMod val="75000"/>
                  </a:schemeClr>
                </a:solidFill>
              </a:rPr>
              <a:t>0,4m</a:t>
            </a:r>
          </a:p>
        </xdr:txBody>
      </xdr:sp>
      <xdr:sp macro="" textlink="">
        <xdr:nvSpPr>
          <xdr:cNvPr id="30" name="Rectángulo 35">
            <a:extLst>
              <a:ext uri="{FF2B5EF4-FFF2-40B4-BE49-F238E27FC236}">
                <a16:creationId xmlns:a16="http://schemas.microsoft.com/office/drawing/2014/main" id="{00000000-0008-0000-0300-00001E000000}"/>
              </a:ext>
            </a:extLst>
          </xdr:cNvPr>
          <xdr:cNvSpPr/>
        </xdr:nvSpPr>
        <xdr:spPr>
          <a:xfrm>
            <a:off x="8715375" y="3771900"/>
            <a:ext cx="400050" cy="333376"/>
          </a:xfrm>
          <a:prstGeom prst="rect">
            <a:avLst/>
          </a:prstGeom>
          <a:noFill/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ES" sz="800" b="1">
                <a:solidFill>
                  <a:schemeClr val="accent2">
                    <a:lumMod val="75000"/>
                  </a:schemeClr>
                </a:solidFill>
              </a:rPr>
              <a:t>0,4m</a:t>
            </a:r>
          </a:p>
        </xdr:txBody>
      </xdr:sp>
      <xdr:sp macro="" textlink="">
        <xdr:nvSpPr>
          <xdr:cNvPr id="31" name="Rectángulo 36">
            <a:extLst>
              <a:ext uri="{FF2B5EF4-FFF2-40B4-BE49-F238E27FC236}">
                <a16:creationId xmlns:a16="http://schemas.microsoft.com/office/drawing/2014/main" id="{00000000-0008-0000-0300-00001F000000}"/>
              </a:ext>
            </a:extLst>
          </xdr:cNvPr>
          <xdr:cNvSpPr/>
        </xdr:nvSpPr>
        <xdr:spPr>
          <a:xfrm>
            <a:off x="9124950" y="3771900"/>
            <a:ext cx="400050" cy="333376"/>
          </a:xfrm>
          <a:prstGeom prst="rect">
            <a:avLst/>
          </a:prstGeom>
          <a:noFill/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ES" sz="800" b="1">
                <a:solidFill>
                  <a:schemeClr val="accent2">
                    <a:lumMod val="75000"/>
                  </a:schemeClr>
                </a:solidFill>
              </a:rPr>
              <a:t>0,4m</a:t>
            </a:r>
          </a:p>
        </xdr:txBody>
      </xdr:sp>
    </xdr:grpSp>
    <xdr:clientData/>
  </xdr:twoCellAnchor>
  <xdr:twoCellAnchor>
    <xdr:from>
      <xdr:col>8</xdr:col>
      <xdr:colOff>76200</xdr:colOff>
      <xdr:row>38</xdr:row>
      <xdr:rowOff>19050</xdr:rowOff>
    </xdr:from>
    <xdr:to>
      <xdr:col>8</xdr:col>
      <xdr:colOff>444500</xdr:colOff>
      <xdr:row>38</xdr:row>
      <xdr:rowOff>19050</xdr:rowOff>
    </xdr:to>
    <xdr:cxnSp macro="">
      <xdr:nvCxnSpPr>
        <xdr:cNvPr id="32" name="Conector recto de flecha 42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CxnSpPr/>
      </xdr:nvCxnSpPr>
      <xdr:spPr>
        <a:xfrm>
          <a:off x="7934325" y="6638925"/>
          <a:ext cx="368300" cy="0"/>
        </a:xfrm>
        <a:prstGeom prst="straightConnector1">
          <a:avLst/>
        </a:prstGeom>
        <a:ln w="19050">
          <a:solidFill>
            <a:schemeClr val="accent6">
              <a:lumMod val="75000"/>
            </a:schemeClr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314325</xdr:colOff>
      <xdr:row>38</xdr:row>
      <xdr:rowOff>9525</xdr:rowOff>
    </xdr:from>
    <xdr:to>
      <xdr:col>12</xdr:col>
      <xdr:colOff>714375</xdr:colOff>
      <xdr:row>38</xdr:row>
      <xdr:rowOff>19050</xdr:rowOff>
    </xdr:to>
    <xdr:cxnSp macro="">
      <xdr:nvCxnSpPr>
        <xdr:cNvPr id="33" name="Conector recto de flecha 47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CxnSpPr/>
      </xdr:nvCxnSpPr>
      <xdr:spPr>
        <a:xfrm>
          <a:off x="12474575" y="6721475"/>
          <a:ext cx="400050" cy="9525"/>
        </a:xfrm>
        <a:prstGeom prst="straightConnector1">
          <a:avLst/>
        </a:prstGeom>
        <a:ln w="19050">
          <a:solidFill>
            <a:schemeClr val="accent6">
              <a:lumMod val="75000"/>
            </a:schemeClr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504825</xdr:colOff>
      <xdr:row>36</xdr:row>
      <xdr:rowOff>38100</xdr:rowOff>
    </xdr:from>
    <xdr:to>
      <xdr:col>8</xdr:col>
      <xdr:colOff>381000</xdr:colOff>
      <xdr:row>37</xdr:row>
      <xdr:rowOff>114300</xdr:rowOff>
    </xdr:to>
    <xdr:sp macro="" textlink="">
      <xdr:nvSpPr>
        <xdr:cNvPr id="34" name="CuadroTexto 49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 txBox="1"/>
      </xdr:nvSpPr>
      <xdr:spPr>
        <a:xfrm>
          <a:off x="7851775" y="6419850"/>
          <a:ext cx="384175" cy="241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chemeClr val="accent2">
                  <a:lumMod val="75000"/>
                </a:schemeClr>
              </a:solidFill>
            </a:rPr>
            <a:t>0,60m</a:t>
          </a:r>
        </a:p>
      </xdr:txBody>
    </xdr:sp>
    <xdr:clientData/>
  </xdr:twoCellAnchor>
  <xdr:twoCellAnchor>
    <xdr:from>
      <xdr:col>8</xdr:col>
      <xdr:colOff>396875</xdr:colOff>
      <xdr:row>39</xdr:row>
      <xdr:rowOff>114300</xdr:rowOff>
    </xdr:from>
    <xdr:to>
      <xdr:col>8</xdr:col>
      <xdr:colOff>400050</xdr:colOff>
      <xdr:row>44</xdr:row>
      <xdr:rowOff>19050</xdr:rowOff>
    </xdr:to>
    <xdr:cxnSp macro="">
      <xdr:nvCxnSpPr>
        <xdr:cNvPr id="35" name="Conector recto de flecha 50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CxnSpPr/>
      </xdr:nvCxnSpPr>
      <xdr:spPr>
        <a:xfrm flipH="1">
          <a:off x="8255000" y="6896100"/>
          <a:ext cx="3175" cy="714375"/>
        </a:xfrm>
        <a:prstGeom prst="straightConnector1">
          <a:avLst/>
        </a:prstGeom>
        <a:ln w="19050">
          <a:solidFill>
            <a:srgbClr val="FF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476250</xdr:colOff>
      <xdr:row>40</xdr:row>
      <xdr:rowOff>0</xdr:rowOff>
    </xdr:from>
    <xdr:to>
      <xdr:col>8</xdr:col>
      <xdr:colOff>352425</xdr:colOff>
      <xdr:row>41</xdr:row>
      <xdr:rowOff>76200</xdr:rowOff>
    </xdr:to>
    <xdr:sp macro="" textlink="">
      <xdr:nvSpPr>
        <xdr:cNvPr id="36" name="CuadroTexto 54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 txBox="1"/>
      </xdr:nvSpPr>
      <xdr:spPr>
        <a:xfrm>
          <a:off x="7829550" y="7042150"/>
          <a:ext cx="377825" cy="241300"/>
        </a:xfrm>
        <a:prstGeom prst="rect">
          <a:avLst/>
        </a:prstGeom>
        <a:solidFill>
          <a:schemeClr val="bg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chemeClr val="accent2">
                  <a:lumMod val="75000"/>
                </a:schemeClr>
              </a:solidFill>
            </a:rPr>
            <a:t>1,20m</a:t>
          </a:r>
        </a:p>
      </xdr:txBody>
    </xdr:sp>
    <xdr:clientData/>
  </xdr:twoCellAnchor>
  <xdr:twoCellAnchor>
    <xdr:from>
      <xdr:col>13</xdr:col>
      <xdr:colOff>933450</xdr:colOff>
      <xdr:row>36</xdr:row>
      <xdr:rowOff>133350</xdr:rowOff>
    </xdr:from>
    <xdr:to>
      <xdr:col>14</xdr:col>
      <xdr:colOff>590550</xdr:colOff>
      <xdr:row>39</xdr:row>
      <xdr:rowOff>9525</xdr:rowOff>
    </xdr:to>
    <xdr:sp macro="" textlink="">
      <xdr:nvSpPr>
        <xdr:cNvPr id="37" name="Rectángulo 56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/>
      </xdr:nvSpPr>
      <xdr:spPr>
        <a:xfrm>
          <a:off x="13893800" y="6515100"/>
          <a:ext cx="1092200" cy="37147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14</xdr:col>
      <xdr:colOff>600075</xdr:colOff>
      <xdr:row>36</xdr:row>
      <xdr:rowOff>133350</xdr:rowOff>
    </xdr:from>
    <xdr:to>
      <xdr:col>16</xdr:col>
      <xdr:colOff>104775</xdr:colOff>
      <xdr:row>39</xdr:row>
      <xdr:rowOff>9525</xdr:rowOff>
    </xdr:to>
    <xdr:sp macro="" textlink="">
      <xdr:nvSpPr>
        <xdr:cNvPr id="38" name="Rectángulo 57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/>
      </xdr:nvSpPr>
      <xdr:spPr>
        <a:xfrm>
          <a:off x="14995525" y="6515100"/>
          <a:ext cx="1689100" cy="37147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13</xdr:col>
      <xdr:colOff>933450</xdr:colOff>
      <xdr:row>39</xdr:row>
      <xdr:rowOff>9525</xdr:rowOff>
    </xdr:from>
    <xdr:to>
      <xdr:col>13</xdr:col>
      <xdr:colOff>1295400</xdr:colOff>
      <xdr:row>45</xdr:row>
      <xdr:rowOff>66675</xdr:rowOff>
    </xdr:to>
    <xdr:sp macro="" textlink="">
      <xdr:nvSpPr>
        <xdr:cNvPr id="39" name="Rectángulo 58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/>
      </xdr:nvSpPr>
      <xdr:spPr>
        <a:xfrm rot="5400000">
          <a:off x="13550900" y="7229475"/>
          <a:ext cx="1047750" cy="3619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15</xdr:col>
      <xdr:colOff>504825</xdr:colOff>
      <xdr:row>39</xdr:row>
      <xdr:rowOff>9525</xdr:rowOff>
    </xdr:from>
    <xdr:to>
      <xdr:col>16</xdr:col>
      <xdr:colOff>104775</xdr:colOff>
      <xdr:row>45</xdr:row>
      <xdr:rowOff>66675</xdr:rowOff>
    </xdr:to>
    <xdr:sp macro="" textlink="">
      <xdr:nvSpPr>
        <xdr:cNvPr id="40" name="Rectángulo 59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/>
      </xdr:nvSpPr>
      <xdr:spPr>
        <a:xfrm rot="5400000">
          <a:off x="15960725" y="7210425"/>
          <a:ext cx="1047750" cy="4000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14</xdr:col>
      <xdr:colOff>733425</xdr:colOff>
      <xdr:row>35</xdr:row>
      <xdr:rowOff>133350</xdr:rowOff>
    </xdr:from>
    <xdr:to>
      <xdr:col>15</xdr:col>
      <xdr:colOff>133350</xdr:colOff>
      <xdr:row>36</xdr:row>
      <xdr:rowOff>133350</xdr:rowOff>
    </xdr:to>
    <xdr:sp macro="" textlink="">
      <xdr:nvSpPr>
        <xdr:cNvPr id="41" name="Rectángulo 60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/>
      </xdr:nvSpPr>
      <xdr:spPr>
        <a:xfrm>
          <a:off x="15128875" y="6350000"/>
          <a:ext cx="784225" cy="165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15</xdr:col>
      <xdr:colOff>266700</xdr:colOff>
      <xdr:row>35</xdr:row>
      <xdr:rowOff>123825</xdr:rowOff>
    </xdr:from>
    <xdr:to>
      <xdr:col>15</xdr:col>
      <xdr:colOff>428625</xdr:colOff>
      <xdr:row>36</xdr:row>
      <xdr:rowOff>123825</xdr:rowOff>
    </xdr:to>
    <xdr:sp macro="" textlink="">
      <xdr:nvSpPr>
        <xdr:cNvPr id="42" name="Rectángulo 61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/>
      </xdr:nvSpPr>
      <xdr:spPr>
        <a:xfrm>
          <a:off x="16046450" y="6340475"/>
          <a:ext cx="161925" cy="165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15</xdr:col>
      <xdr:colOff>600075</xdr:colOff>
      <xdr:row>35</xdr:row>
      <xdr:rowOff>133350</xdr:rowOff>
    </xdr:from>
    <xdr:to>
      <xdr:col>16</xdr:col>
      <xdr:colOff>0</xdr:colOff>
      <xdr:row>36</xdr:row>
      <xdr:rowOff>133350</xdr:rowOff>
    </xdr:to>
    <xdr:sp macro="" textlink="">
      <xdr:nvSpPr>
        <xdr:cNvPr id="43" name="Rectángulo 62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/>
      </xdr:nvSpPr>
      <xdr:spPr>
        <a:xfrm>
          <a:off x="16379825" y="6350000"/>
          <a:ext cx="200025" cy="165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15</xdr:col>
      <xdr:colOff>676275</xdr:colOff>
      <xdr:row>31</xdr:row>
      <xdr:rowOff>19050</xdr:rowOff>
    </xdr:from>
    <xdr:to>
      <xdr:col>15</xdr:col>
      <xdr:colOff>681038</xdr:colOff>
      <xdr:row>35</xdr:row>
      <xdr:rowOff>133350</xdr:rowOff>
    </xdr:to>
    <xdr:cxnSp macro="">
      <xdr:nvCxnSpPr>
        <xdr:cNvPr id="44" name="Conector recto de flecha 63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CxnSpPr>
          <a:endCxn id="43" idx="0"/>
        </xdr:cNvCxnSpPr>
      </xdr:nvCxnSpPr>
      <xdr:spPr>
        <a:xfrm>
          <a:off x="16456025" y="5575300"/>
          <a:ext cx="4763" cy="774700"/>
        </a:xfrm>
        <a:prstGeom prst="straightConnector1">
          <a:avLst/>
        </a:prstGeom>
        <a:ln w="19050">
          <a:solidFill>
            <a:srgbClr val="FF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714375</xdr:colOff>
      <xdr:row>32</xdr:row>
      <xdr:rowOff>123825</xdr:rowOff>
    </xdr:from>
    <xdr:to>
      <xdr:col>16</xdr:col>
      <xdr:colOff>590550</xdr:colOff>
      <xdr:row>34</xdr:row>
      <xdr:rowOff>38100</xdr:rowOff>
    </xdr:to>
    <xdr:sp macro="" textlink="">
      <xdr:nvSpPr>
        <xdr:cNvPr id="45" name="CuadroTexto 69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 txBox="1"/>
      </xdr:nvSpPr>
      <xdr:spPr>
        <a:xfrm>
          <a:off x="16494125" y="5845175"/>
          <a:ext cx="676275" cy="244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chemeClr val="accent2">
                  <a:lumMod val="75000"/>
                </a:schemeClr>
              </a:solidFill>
            </a:rPr>
            <a:t>1,50m</a:t>
          </a:r>
        </a:p>
      </xdr:txBody>
    </xdr:sp>
    <xdr:clientData/>
  </xdr:twoCellAnchor>
  <xdr:twoCellAnchor>
    <xdr:from>
      <xdr:col>13</xdr:col>
      <xdr:colOff>933450</xdr:colOff>
      <xdr:row>36</xdr:row>
      <xdr:rowOff>0</xdr:rowOff>
    </xdr:from>
    <xdr:to>
      <xdr:col>14</xdr:col>
      <xdr:colOff>571500</xdr:colOff>
      <xdr:row>36</xdr:row>
      <xdr:rowOff>1</xdr:rowOff>
    </xdr:to>
    <xdr:cxnSp macro="">
      <xdr:nvCxnSpPr>
        <xdr:cNvPr id="46" name="Conector recto de flecha 70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CxnSpPr/>
      </xdr:nvCxnSpPr>
      <xdr:spPr>
        <a:xfrm flipV="1">
          <a:off x="13893800" y="6381750"/>
          <a:ext cx="1073150" cy="1"/>
        </a:xfrm>
        <a:prstGeom prst="straightConnector1">
          <a:avLst/>
        </a:prstGeom>
        <a:ln w="19050"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1143000</xdr:colOff>
      <xdr:row>34</xdr:row>
      <xdr:rowOff>19050</xdr:rowOff>
    </xdr:from>
    <xdr:to>
      <xdr:col>14</xdr:col>
      <xdr:colOff>409575</xdr:colOff>
      <xdr:row>35</xdr:row>
      <xdr:rowOff>95250</xdr:rowOff>
    </xdr:to>
    <xdr:sp macro="" textlink="">
      <xdr:nvSpPr>
        <xdr:cNvPr id="47" name="CuadroTexto 72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 txBox="1"/>
      </xdr:nvSpPr>
      <xdr:spPr>
        <a:xfrm>
          <a:off x="14103350" y="6070600"/>
          <a:ext cx="701675" cy="241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chemeClr val="accent2">
                  <a:lumMod val="75000"/>
                </a:schemeClr>
              </a:solidFill>
            </a:rPr>
            <a:t>1,80m</a:t>
          </a:r>
        </a:p>
      </xdr:txBody>
    </xdr:sp>
    <xdr:clientData/>
  </xdr:twoCellAnchor>
  <xdr:twoCellAnchor>
    <xdr:from>
      <xdr:col>13</xdr:col>
      <xdr:colOff>0</xdr:colOff>
      <xdr:row>40</xdr:row>
      <xdr:rowOff>14288</xdr:rowOff>
    </xdr:from>
    <xdr:to>
      <xdr:col>13</xdr:col>
      <xdr:colOff>771525</xdr:colOff>
      <xdr:row>40</xdr:row>
      <xdr:rowOff>28576</xdr:rowOff>
    </xdr:to>
    <xdr:cxnSp macro="">
      <xdr:nvCxnSpPr>
        <xdr:cNvPr id="48" name="Conector recto de flecha 73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CxnSpPr>
          <a:endCxn id="49" idx="1"/>
        </xdr:cNvCxnSpPr>
      </xdr:nvCxnSpPr>
      <xdr:spPr>
        <a:xfrm flipV="1">
          <a:off x="12960350" y="7056438"/>
          <a:ext cx="771525" cy="14288"/>
        </a:xfrm>
        <a:prstGeom prst="straightConnector1">
          <a:avLst/>
        </a:prstGeom>
        <a:ln w="19050">
          <a:solidFill>
            <a:schemeClr val="accent6">
              <a:lumMod val="75000"/>
            </a:schemeClr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771525</xdr:colOff>
      <xdr:row>39</xdr:row>
      <xdr:rowOff>95250</xdr:rowOff>
    </xdr:from>
    <xdr:to>
      <xdr:col>13</xdr:col>
      <xdr:colOff>933450</xdr:colOff>
      <xdr:row>40</xdr:row>
      <xdr:rowOff>95250</xdr:rowOff>
    </xdr:to>
    <xdr:sp macro="" textlink="">
      <xdr:nvSpPr>
        <xdr:cNvPr id="49" name="Rectángulo 74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/>
      </xdr:nvSpPr>
      <xdr:spPr>
        <a:xfrm>
          <a:off x="13731875" y="6972300"/>
          <a:ext cx="161925" cy="165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13</xdr:col>
      <xdr:colOff>771525</xdr:colOff>
      <xdr:row>41</xdr:row>
      <xdr:rowOff>76200</xdr:rowOff>
    </xdr:from>
    <xdr:to>
      <xdr:col>13</xdr:col>
      <xdr:colOff>933450</xdr:colOff>
      <xdr:row>42</xdr:row>
      <xdr:rowOff>76200</xdr:rowOff>
    </xdr:to>
    <xdr:sp macro="" textlink="">
      <xdr:nvSpPr>
        <xdr:cNvPr id="50" name="Rectángulo 75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/>
      </xdr:nvSpPr>
      <xdr:spPr>
        <a:xfrm>
          <a:off x="13731875" y="7283450"/>
          <a:ext cx="161925" cy="165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13</xdr:col>
      <xdr:colOff>771525</xdr:colOff>
      <xdr:row>43</xdr:row>
      <xdr:rowOff>66675</xdr:rowOff>
    </xdr:from>
    <xdr:to>
      <xdr:col>13</xdr:col>
      <xdr:colOff>933450</xdr:colOff>
      <xdr:row>44</xdr:row>
      <xdr:rowOff>66675</xdr:rowOff>
    </xdr:to>
    <xdr:sp macro="" textlink="">
      <xdr:nvSpPr>
        <xdr:cNvPr id="51" name="Rectángulo 76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/>
      </xdr:nvSpPr>
      <xdr:spPr>
        <a:xfrm>
          <a:off x="13731875" y="7604125"/>
          <a:ext cx="161925" cy="165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13</xdr:col>
      <xdr:colOff>66675</xdr:colOff>
      <xdr:row>38</xdr:row>
      <xdr:rowOff>47625</xdr:rowOff>
    </xdr:from>
    <xdr:to>
      <xdr:col>13</xdr:col>
      <xdr:colOff>704850</xdr:colOff>
      <xdr:row>39</xdr:row>
      <xdr:rowOff>123825</xdr:rowOff>
    </xdr:to>
    <xdr:sp macro="" textlink="">
      <xdr:nvSpPr>
        <xdr:cNvPr id="52" name="CuadroTexto 78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 txBox="1"/>
      </xdr:nvSpPr>
      <xdr:spPr>
        <a:xfrm>
          <a:off x="13027025" y="6759575"/>
          <a:ext cx="638175" cy="241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chemeClr val="accent2">
                  <a:lumMod val="75000"/>
                </a:schemeClr>
              </a:solidFill>
            </a:rPr>
            <a:t>1,20m</a:t>
          </a:r>
        </a:p>
      </xdr:txBody>
    </xdr:sp>
    <xdr:clientData/>
  </xdr:twoCellAnchor>
  <xdr:twoCellAnchor>
    <xdr:from>
      <xdr:col>16</xdr:col>
      <xdr:colOff>333375</xdr:colOff>
      <xdr:row>39</xdr:row>
      <xdr:rowOff>104775</xdr:rowOff>
    </xdr:from>
    <xdr:to>
      <xdr:col>17</xdr:col>
      <xdr:colOff>9525</xdr:colOff>
      <xdr:row>39</xdr:row>
      <xdr:rowOff>104776</xdr:rowOff>
    </xdr:to>
    <xdr:cxnSp macro="">
      <xdr:nvCxnSpPr>
        <xdr:cNvPr id="53" name="Conector recto de flecha 80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CxnSpPr/>
      </xdr:nvCxnSpPr>
      <xdr:spPr>
        <a:xfrm flipV="1">
          <a:off x="16913225" y="6981825"/>
          <a:ext cx="476250" cy="1"/>
        </a:xfrm>
        <a:prstGeom prst="straightConnector1">
          <a:avLst/>
        </a:prstGeom>
        <a:ln w="19050">
          <a:solidFill>
            <a:schemeClr val="accent6">
              <a:lumMod val="75000"/>
            </a:schemeClr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114300</xdr:colOff>
      <xdr:row>37</xdr:row>
      <xdr:rowOff>123825</xdr:rowOff>
    </xdr:from>
    <xdr:to>
      <xdr:col>16</xdr:col>
      <xdr:colOff>752475</xdr:colOff>
      <xdr:row>39</xdr:row>
      <xdr:rowOff>38100</xdr:rowOff>
    </xdr:to>
    <xdr:sp macro="" textlink="">
      <xdr:nvSpPr>
        <xdr:cNvPr id="54" name="CuadroTexto 81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 txBox="1"/>
      </xdr:nvSpPr>
      <xdr:spPr>
        <a:xfrm>
          <a:off x="16694150" y="6670675"/>
          <a:ext cx="638175" cy="244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chemeClr val="accent2">
                  <a:lumMod val="75000"/>
                </a:schemeClr>
              </a:solidFill>
            </a:rPr>
            <a:t>1,20m</a:t>
          </a:r>
        </a:p>
      </xdr:txBody>
    </xdr:sp>
    <xdr:clientData/>
  </xdr:twoCellAnchor>
  <xdr:twoCellAnchor>
    <xdr:from>
      <xdr:col>16</xdr:col>
      <xdr:colOff>123825</xdr:colOff>
      <xdr:row>39</xdr:row>
      <xdr:rowOff>104775</xdr:rowOff>
    </xdr:from>
    <xdr:to>
      <xdr:col>16</xdr:col>
      <xdr:colOff>285750</xdr:colOff>
      <xdr:row>40</xdr:row>
      <xdr:rowOff>104775</xdr:rowOff>
    </xdr:to>
    <xdr:sp macro="" textlink="">
      <xdr:nvSpPr>
        <xdr:cNvPr id="55" name="Rectángulo 82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/>
      </xdr:nvSpPr>
      <xdr:spPr>
        <a:xfrm>
          <a:off x="16703675" y="6981825"/>
          <a:ext cx="161925" cy="165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16</xdr:col>
      <xdr:colOff>123825</xdr:colOff>
      <xdr:row>41</xdr:row>
      <xdr:rowOff>85725</xdr:rowOff>
    </xdr:from>
    <xdr:to>
      <xdr:col>16</xdr:col>
      <xdr:colOff>285750</xdr:colOff>
      <xdr:row>42</xdr:row>
      <xdr:rowOff>85725</xdr:rowOff>
    </xdr:to>
    <xdr:sp macro="" textlink="">
      <xdr:nvSpPr>
        <xdr:cNvPr id="56" name="Rectángulo 83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/>
      </xdr:nvSpPr>
      <xdr:spPr>
        <a:xfrm>
          <a:off x="16703675" y="7292975"/>
          <a:ext cx="161925" cy="165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16</xdr:col>
      <xdr:colOff>123825</xdr:colOff>
      <xdr:row>43</xdr:row>
      <xdr:rowOff>76200</xdr:rowOff>
    </xdr:from>
    <xdr:to>
      <xdr:col>16</xdr:col>
      <xdr:colOff>285750</xdr:colOff>
      <xdr:row>44</xdr:row>
      <xdr:rowOff>76200</xdr:rowOff>
    </xdr:to>
    <xdr:sp macro="" textlink="">
      <xdr:nvSpPr>
        <xdr:cNvPr id="57" name="Rectángulo 84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/>
      </xdr:nvSpPr>
      <xdr:spPr>
        <a:xfrm>
          <a:off x="16703675" y="7613650"/>
          <a:ext cx="161925" cy="165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13</xdr:col>
      <xdr:colOff>1304925</xdr:colOff>
      <xdr:row>47</xdr:row>
      <xdr:rowOff>76200</xdr:rowOff>
    </xdr:from>
    <xdr:to>
      <xdr:col>15</xdr:col>
      <xdr:colOff>200025</xdr:colOff>
      <xdr:row>49</xdr:row>
      <xdr:rowOff>114300</xdr:rowOff>
    </xdr:to>
    <xdr:sp macro="" textlink="">
      <xdr:nvSpPr>
        <xdr:cNvPr id="58" name="Rectángulo 85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/>
      </xdr:nvSpPr>
      <xdr:spPr>
        <a:xfrm>
          <a:off x="14265275" y="8274050"/>
          <a:ext cx="1714500" cy="3683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15</xdr:col>
      <xdr:colOff>685800</xdr:colOff>
      <xdr:row>45</xdr:row>
      <xdr:rowOff>66675</xdr:rowOff>
    </xdr:from>
    <xdr:to>
      <xdr:col>15</xdr:col>
      <xdr:colOff>704850</xdr:colOff>
      <xdr:row>51</xdr:row>
      <xdr:rowOff>142875</xdr:rowOff>
    </xdr:to>
    <xdr:cxnSp macro="">
      <xdr:nvCxnSpPr>
        <xdr:cNvPr id="59" name="Conector recto de flecha 86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CxnSpPr>
          <a:stCxn id="40" idx="3"/>
        </xdr:cNvCxnSpPr>
      </xdr:nvCxnSpPr>
      <xdr:spPr>
        <a:xfrm>
          <a:off x="16465550" y="7934325"/>
          <a:ext cx="19050" cy="1066800"/>
        </a:xfrm>
        <a:prstGeom prst="straightConnector1">
          <a:avLst/>
        </a:prstGeom>
        <a:ln w="19050">
          <a:solidFill>
            <a:srgbClr val="FF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723900</xdr:colOff>
      <xdr:row>47</xdr:row>
      <xdr:rowOff>152401</xdr:rowOff>
    </xdr:from>
    <xdr:to>
      <xdr:col>16</xdr:col>
      <xdr:colOff>600075</xdr:colOff>
      <xdr:row>49</xdr:row>
      <xdr:rowOff>19051</xdr:rowOff>
    </xdr:to>
    <xdr:sp macro="" textlink="">
      <xdr:nvSpPr>
        <xdr:cNvPr id="60" name="CuadroTexto 88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 txBox="1"/>
      </xdr:nvSpPr>
      <xdr:spPr>
        <a:xfrm>
          <a:off x="16503650" y="8350251"/>
          <a:ext cx="676275" cy="196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chemeClr val="accent2">
                  <a:lumMod val="75000"/>
                </a:schemeClr>
              </a:solidFill>
            </a:rPr>
            <a:t>2,00m</a:t>
          </a:r>
        </a:p>
      </xdr:txBody>
    </xdr:sp>
    <xdr:clientData/>
  </xdr:twoCellAnchor>
  <xdr:twoCellAnchor>
    <xdr:from>
      <xdr:col>18</xdr:col>
      <xdr:colOff>933450</xdr:colOff>
      <xdr:row>39</xdr:row>
      <xdr:rowOff>9525</xdr:rowOff>
    </xdr:from>
    <xdr:to>
      <xdr:col>18</xdr:col>
      <xdr:colOff>1295400</xdr:colOff>
      <xdr:row>45</xdr:row>
      <xdr:rowOff>66675</xdr:rowOff>
    </xdr:to>
    <xdr:sp macro="" textlink="">
      <xdr:nvSpPr>
        <xdr:cNvPr id="61" name="Rectángulo 92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/>
      </xdr:nvSpPr>
      <xdr:spPr>
        <a:xfrm rot="5400000">
          <a:off x="18183225" y="7404100"/>
          <a:ext cx="1047750" cy="127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20</xdr:col>
      <xdr:colOff>676275</xdr:colOff>
      <xdr:row>31</xdr:row>
      <xdr:rowOff>19050</xdr:rowOff>
    </xdr:from>
    <xdr:to>
      <xdr:col>20</xdr:col>
      <xdr:colOff>681038</xdr:colOff>
      <xdr:row>35</xdr:row>
      <xdr:rowOff>133350</xdr:rowOff>
    </xdr:to>
    <xdr:cxnSp macro="">
      <xdr:nvCxnSpPr>
        <xdr:cNvPr id="62" name="Conector recto de flecha 97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CxnSpPr/>
      </xdr:nvCxnSpPr>
      <xdr:spPr>
        <a:xfrm>
          <a:off x="20824825" y="5575300"/>
          <a:ext cx="4763" cy="774700"/>
        </a:xfrm>
        <a:prstGeom prst="straightConnector1">
          <a:avLst/>
        </a:prstGeom>
        <a:ln w="19050">
          <a:solidFill>
            <a:srgbClr val="FF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714375</xdr:colOff>
      <xdr:row>32</xdr:row>
      <xdr:rowOff>123825</xdr:rowOff>
    </xdr:from>
    <xdr:to>
      <xdr:col>21</xdr:col>
      <xdr:colOff>590550</xdr:colOff>
      <xdr:row>34</xdr:row>
      <xdr:rowOff>38100</xdr:rowOff>
    </xdr:to>
    <xdr:sp macro="" textlink="">
      <xdr:nvSpPr>
        <xdr:cNvPr id="63" name="CuadroTexto 98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 txBox="1"/>
      </xdr:nvSpPr>
      <xdr:spPr>
        <a:xfrm>
          <a:off x="20862925" y="5845175"/>
          <a:ext cx="822325" cy="244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chemeClr val="accent2">
                  <a:lumMod val="75000"/>
                </a:schemeClr>
              </a:solidFill>
            </a:rPr>
            <a:t>1,50m</a:t>
          </a:r>
        </a:p>
      </xdr:txBody>
    </xdr:sp>
    <xdr:clientData/>
  </xdr:twoCellAnchor>
  <xdr:twoCellAnchor>
    <xdr:from>
      <xdr:col>19</xdr:col>
      <xdr:colOff>0</xdr:colOff>
      <xdr:row>36</xdr:row>
      <xdr:rowOff>0</xdr:rowOff>
    </xdr:from>
    <xdr:to>
      <xdr:col>20</xdr:col>
      <xdr:colOff>247650</xdr:colOff>
      <xdr:row>36</xdr:row>
      <xdr:rowOff>3</xdr:rowOff>
    </xdr:to>
    <xdr:cxnSp macro="">
      <xdr:nvCxnSpPr>
        <xdr:cNvPr id="64" name="Conector recto de flecha 99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CxnSpPr/>
      </xdr:nvCxnSpPr>
      <xdr:spPr>
        <a:xfrm flipV="1">
          <a:off x="18713450" y="6381750"/>
          <a:ext cx="1682750" cy="3"/>
        </a:xfrm>
        <a:prstGeom prst="straightConnector1">
          <a:avLst/>
        </a:prstGeom>
        <a:ln w="19050"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257175</xdr:colOff>
      <xdr:row>34</xdr:row>
      <xdr:rowOff>9525</xdr:rowOff>
    </xdr:from>
    <xdr:to>
      <xdr:col>20</xdr:col>
      <xdr:colOff>66675</xdr:colOff>
      <xdr:row>35</xdr:row>
      <xdr:rowOff>85725</xdr:rowOff>
    </xdr:to>
    <xdr:sp macro="" textlink="">
      <xdr:nvSpPr>
        <xdr:cNvPr id="65" name="CuadroTexto 100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 txBox="1"/>
      </xdr:nvSpPr>
      <xdr:spPr>
        <a:xfrm>
          <a:off x="18970625" y="6061075"/>
          <a:ext cx="1244600" cy="241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chemeClr val="accent2">
                  <a:lumMod val="75000"/>
                </a:schemeClr>
              </a:solidFill>
            </a:rPr>
            <a:t>1,80m</a:t>
          </a:r>
        </a:p>
      </xdr:txBody>
    </xdr:sp>
    <xdr:clientData/>
  </xdr:twoCellAnchor>
  <xdr:twoCellAnchor>
    <xdr:from>
      <xdr:col>18</xdr:col>
      <xdr:colOff>0</xdr:colOff>
      <xdr:row>40</xdr:row>
      <xdr:rowOff>14288</xdr:rowOff>
    </xdr:from>
    <xdr:to>
      <xdr:col>18</xdr:col>
      <xdr:colOff>771525</xdr:colOff>
      <xdr:row>40</xdr:row>
      <xdr:rowOff>28576</xdr:rowOff>
    </xdr:to>
    <xdr:cxnSp macro="">
      <xdr:nvCxnSpPr>
        <xdr:cNvPr id="66" name="Conector recto de flecha 101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CxnSpPr>
          <a:endCxn id="67" idx="1"/>
        </xdr:cNvCxnSpPr>
      </xdr:nvCxnSpPr>
      <xdr:spPr>
        <a:xfrm flipV="1">
          <a:off x="17767300" y="7056438"/>
          <a:ext cx="771525" cy="14288"/>
        </a:xfrm>
        <a:prstGeom prst="straightConnector1">
          <a:avLst/>
        </a:prstGeom>
        <a:ln w="19050">
          <a:solidFill>
            <a:schemeClr val="accent6">
              <a:lumMod val="75000"/>
            </a:schemeClr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771525</xdr:colOff>
      <xdr:row>39</xdr:row>
      <xdr:rowOff>95250</xdr:rowOff>
    </xdr:from>
    <xdr:to>
      <xdr:col>18</xdr:col>
      <xdr:colOff>933450</xdr:colOff>
      <xdr:row>40</xdr:row>
      <xdr:rowOff>95250</xdr:rowOff>
    </xdr:to>
    <xdr:sp macro="" textlink="">
      <xdr:nvSpPr>
        <xdr:cNvPr id="67" name="Rectángulo 102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/>
      </xdr:nvSpPr>
      <xdr:spPr>
        <a:xfrm>
          <a:off x="18538825" y="6972300"/>
          <a:ext cx="161925" cy="165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18</xdr:col>
      <xdr:colOff>771525</xdr:colOff>
      <xdr:row>41</xdr:row>
      <xdr:rowOff>76200</xdr:rowOff>
    </xdr:from>
    <xdr:to>
      <xdr:col>18</xdr:col>
      <xdr:colOff>933450</xdr:colOff>
      <xdr:row>42</xdr:row>
      <xdr:rowOff>76200</xdr:rowOff>
    </xdr:to>
    <xdr:sp macro="" textlink="">
      <xdr:nvSpPr>
        <xdr:cNvPr id="68" name="Rectángulo 103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/>
      </xdr:nvSpPr>
      <xdr:spPr>
        <a:xfrm>
          <a:off x="18538825" y="7283450"/>
          <a:ext cx="161925" cy="165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18</xdr:col>
      <xdr:colOff>771525</xdr:colOff>
      <xdr:row>43</xdr:row>
      <xdr:rowOff>66675</xdr:rowOff>
    </xdr:from>
    <xdr:to>
      <xdr:col>18</xdr:col>
      <xdr:colOff>933450</xdr:colOff>
      <xdr:row>44</xdr:row>
      <xdr:rowOff>66675</xdr:rowOff>
    </xdr:to>
    <xdr:sp macro="" textlink="">
      <xdr:nvSpPr>
        <xdr:cNvPr id="69" name="Rectángulo 104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/>
      </xdr:nvSpPr>
      <xdr:spPr>
        <a:xfrm>
          <a:off x="18538825" y="7604125"/>
          <a:ext cx="161925" cy="165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18</xdr:col>
      <xdr:colOff>66675</xdr:colOff>
      <xdr:row>38</xdr:row>
      <xdr:rowOff>47625</xdr:rowOff>
    </xdr:from>
    <xdr:to>
      <xdr:col>18</xdr:col>
      <xdr:colOff>704850</xdr:colOff>
      <xdr:row>39</xdr:row>
      <xdr:rowOff>123825</xdr:rowOff>
    </xdr:to>
    <xdr:sp macro="" textlink="">
      <xdr:nvSpPr>
        <xdr:cNvPr id="70" name="CuadroTexto 105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 txBox="1"/>
      </xdr:nvSpPr>
      <xdr:spPr>
        <a:xfrm>
          <a:off x="17833975" y="6759575"/>
          <a:ext cx="638175" cy="241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chemeClr val="accent2">
                  <a:lumMod val="75000"/>
                </a:schemeClr>
              </a:solidFill>
            </a:rPr>
            <a:t>1,20m</a:t>
          </a:r>
        </a:p>
      </xdr:txBody>
    </xdr:sp>
    <xdr:clientData/>
  </xdr:twoCellAnchor>
  <xdr:twoCellAnchor>
    <xdr:from>
      <xdr:col>21</xdr:col>
      <xdr:colOff>219075</xdr:colOff>
      <xdr:row>45</xdr:row>
      <xdr:rowOff>57150</xdr:rowOff>
    </xdr:from>
    <xdr:to>
      <xdr:col>21</xdr:col>
      <xdr:colOff>228600</xdr:colOff>
      <xdr:row>48</xdr:row>
      <xdr:rowOff>47625</xdr:rowOff>
    </xdr:to>
    <xdr:cxnSp macro="">
      <xdr:nvCxnSpPr>
        <xdr:cNvPr id="71" name="Conector recto de flecha 112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CxnSpPr/>
      </xdr:nvCxnSpPr>
      <xdr:spPr>
        <a:xfrm>
          <a:off x="21313775" y="7924800"/>
          <a:ext cx="9525" cy="485775"/>
        </a:xfrm>
        <a:prstGeom prst="straightConnector1">
          <a:avLst/>
        </a:prstGeom>
        <a:ln w="19050">
          <a:solidFill>
            <a:srgbClr val="FF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257175</xdr:colOff>
      <xdr:row>46</xdr:row>
      <xdr:rowOff>19050</xdr:rowOff>
    </xdr:from>
    <xdr:to>
      <xdr:col>22</xdr:col>
      <xdr:colOff>257175</xdr:colOff>
      <xdr:row>47</xdr:row>
      <xdr:rowOff>95251</xdr:rowOff>
    </xdr:to>
    <xdr:sp macro="" textlink="">
      <xdr:nvSpPr>
        <xdr:cNvPr id="72" name="CuadroTexto 113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SpPr txBox="1"/>
      </xdr:nvSpPr>
      <xdr:spPr>
        <a:xfrm rot="10800000" flipV="1">
          <a:off x="21351875" y="8051800"/>
          <a:ext cx="800100" cy="2413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chemeClr val="accent2">
                  <a:lumMod val="75000"/>
                </a:schemeClr>
              </a:solidFill>
            </a:rPr>
            <a:t>1,00m</a:t>
          </a:r>
        </a:p>
      </xdr:txBody>
    </xdr:sp>
    <xdr:clientData/>
  </xdr:twoCellAnchor>
  <xdr:twoCellAnchor>
    <xdr:from>
      <xdr:col>19</xdr:col>
      <xdr:colOff>0</xdr:colOff>
      <xdr:row>39</xdr:row>
      <xdr:rowOff>19050</xdr:rowOff>
    </xdr:from>
    <xdr:to>
      <xdr:col>19</xdr:col>
      <xdr:colOff>361950</xdr:colOff>
      <xdr:row>45</xdr:row>
      <xdr:rowOff>76200</xdr:rowOff>
    </xdr:to>
    <xdr:sp macro="" textlink="">
      <xdr:nvSpPr>
        <xdr:cNvPr id="73" name="Rectángulo 114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SpPr/>
      </xdr:nvSpPr>
      <xdr:spPr>
        <a:xfrm rot="5400000">
          <a:off x="18370550" y="7239000"/>
          <a:ext cx="1047750" cy="3619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19</xdr:col>
      <xdr:colOff>0</xdr:colOff>
      <xdr:row>36</xdr:row>
      <xdr:rowOff>142875</xdr:rowOff>
    </xdr:from>
    <xdr:to>
      <xdr:col>20</xdr:col>
      <xdr:colOff>323850</xdr:colOff>
      <xdr:row>39</xdr:row>
      <xdr:rowOff>19050</xdr:rowOff>
    </xdr:to>
    <xdr:sp macro="" textlink="">
      <xdr:nvSpPr>
        <xdr:cNvPr id="74" name="Rectángulo 115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SpPr/>
      </xdr:nvSpPr>
      <xdr:spPr>
        <a:xfrm>
          <a:off x="18713450" y="6524625"/>
          <a:ext cx="1758950" cy="37147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20</xdr:col>
      <xdr:colOff>323850</xdr:colOff>
      <xdr:row>36</xdr:row>
      <xdr:rowOff>142875</xdr:rowOff>
    </xdr:from>
    <xdr:to>
      <xdr:col>21</xdr:col>
      <xdr:colOff>447675</xdr:colOff>
      <xdr:row>39</xdr:row>
      <xdr:rowOff>19050</xdr:rowOff>
    </xdr:to>
    <xdr:sp macro="" textlink="">
      <xdr:nvSpPr>
        <xdr:cNvPr id="75" name="Rectángulo 116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SpPr/>
      </xdr:nvSpPr>
      <xdr:spPr>
        <a:xfrm>
          <a:off x="20472400" y="6524625"/>
          <a:ext cx="1069975" cy="37147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21</xdr:col>
      <xdr:colOff>76200</xdr:colOff>
      <xdr:row>39</xdr:row>
      <xdr:rowOff>19050</xdr:rowOff>
    </xdr:from>
    <xdr:to>
      <xdr:col>21</xdr:col>
      <xdr:colOff>438150</xdr:colOff>
      <xdr:row>45</xdr:row>
      <xdr:rowOff>76200</xdr:rowOff>
    </xdr:to>
    <xdr:sp macro="" textlink="">
      <xdr:nvSpPr>
        <xdr:cNvPr id="76" name="Rectángulo 117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SpPr/>
      </xdr:nvSpPr>
      <xdr:spPr>
        <a:xfrm rot="5400000">
          <a:off x="20828000" y="7239000"/>
          <a:ext cx="1047750" cy="3619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20</xdr:col>
      <xdr:colOff>523875</xdr:colOff>
      <xdr:row>35</xdr:row>
      <xdr:rowOff>133350</xdr:rowOff>
    </xdr:from>
    <xdr:to>
      <xdr:col>20</xdr:col>
      <xdr:colOff>685800</xdr:colOff>
      <xdr:row>36</xdr:row>
      <xdr:rowOff>133350</xdr:rowOff>
    </xdr:to>
    <xdr:sp macro="" textlink="">
      <xdr:nvSpPr>
        <xdr:cNvPr id="77" name="Rectángulo 120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SpPr/>
      </xdr:nvSpPr>
      <xdr:spPr>
        <a:xfrm>
          <a:off x="20672425" y="6350000"/>
          <a:ext cx="161925" cy="165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20</xdr:col>
      <xdr:colOff>790575</xdr:colOff>
      <xdr:row>35</xdr:row>
      <xdr:rowOff>152400</xdr:rowOff>
    </xdr:from>
    <xdr:to>
      <xdr:col>21</xdr:col>
      <xdr:colOff>47625</xdr:colOff>
      <xdr:row>36</xdr:row>
      <xdr:rowOff>152400</xdr:rowOff>
    </xdr:to>
    <xdr:sp macro="" textlink="">
      <xdr:nvSpPr>
        <xdr:cNvPr id="78" name="Rectángulo 121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SpPr/>
      </xdr:nvSpPr>
      <xdr:spPr>
        <a:xfrm>
          <a:off x="20939125" y="6369050"/>
          <a:ext cx="203200" cy="165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21</xdr:col>
      <xdr:colOff>171450</xdr:colOff>
      <xdr:row>35</xdr:row>
      <xdr:rowOff>152400</xdr:rowOff>
    </xdr:from>
    <xdr:to>
      <xdr:col>21</xdr:col>
      <xdr:colOff>333375</xdr:colOff>
      <xdr:row>36</xdr:row>
      <xdr:rowOff>152400</xdr:rowOff>
    </xdr:to>
    <xdr:sp macro="" textlink="">
      <xdr:nvSpPr>
        <xdr:cNvPr id="79" name="Rectángulo 122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SpPr/>
      </xdr:nvSpPr>
      <xdr:spPr>
        <a:xfrm>
          <a:off x="21266150" y="6369050"/>
          <a:ext cx="161925" cy="165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21</xdr:col>
      <xdr:colOff>457200</xdr:colOff>
      <xdr:row>39</xdr:row>
      <xdr:rowOff>123825</xdr:rowOff>
    </xdr:from>
    <xdr:to>
      <xdr:col>21</xdr:col>
      <xdr:colOff>619125</xdr:colOff>
      <xdr:row>40</xdr:row>
      <xdr:rowOff>123825</xdr:rowOff>
    </xdr:to>
    <xdr:sp macro="" textlink="">
      <xdr:nvSpPr>
        <xdr:cNvPr id="80" name="Rectángulo 123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SpPr/>
      </xdr:nvSpPr>
      <xdr:spPr>
        <a:xfrm>
          <a:off x="21551900" y="7000875"/>
          <a:ext cx="161925" cy="165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21</xdr:col>
      <xdr:colOff>457200</xdr:colOff>
      <xdr:row>41</xdr:row>
      <xdr:rowOff>123825</xdr:rowOff>
    </xdr:from>
    <xdr:to>
      <xdr:col>21</xdr:col>
      <xdr:colOff>619125</xdr:colOff>
      <xdr:row>42</xdr:row>
      <xdr:rowOff>123825</xdr:rowOff>
    </xdr:to>
    <xdr:sp macro="" textlink="">
      <xdr:nvSpPr>
        <xdr:cNvPr id="81" name="Rectángulo 124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SpPr/>
      </xdr:nvSpPr>
      <xdr:spPr>
        <a:xfrm>
          <a:off x="21551900" y="7331075"/>
          <a:ext cx="161925" cy="165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21</xdr:col>
      <xdr:colOff>457200</xdr:colOff>
      <xdr:row>43</xdr:row>
      <xdr:rowOff>104775</xdr:rowOff>
    </xdr:from>
    <xdr:to>
      <xdr:col>21</xdr:col>
      <xdr:colOff>619125</xdr:colOff>
      <xdr:row>44</xdr:row>
      <xdr:rowOff>104775</xdr:rowOff>
    </xdr:to>
    <xdr:sp macro="" textlink="">
      <xdr:nvSpPr>
        <xdr:cNvPr id="82" name="Rectángulo 125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SpPr/>
      </xdr:nvSpPr>
      <xdr:spPr>
        <a:xfrm>
          <a:off x="21551900" y="7642225"/>
          <a:ext cx="161925" cy="165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21</xdr:col>
      <xdr:colOff>619125</xdr:colOff>
      <xdr:row>40</xdr:row>
      <xdr:rowOff>38100</xdr:rowOff>
    </xdr:from>
    <xdr:to>
      <xdr:col>22</xdr:col>
      <xdr:colOff>704850</xdr:colOff>
      <xdr:row>40</xdr:row>
      <xdr:rowOff>42863</xdr:rowOff>
    </xdr:to>
    <xdr:cxnSp macro="">
      <xdr:nvCxnSpPr>
        <xdr:cNvPr id="83" name="Conector recto de flecha 126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CxnSpPr>
          <a:stCxn id="80" idx="3"/>
        </xdr:cNvCxnSpPr>
      </xdr:nvCxnSpPr>
      <xdr:spPr>
        <a:xfrm flipV="1">
          <a:off x="21713825" y="7080250"/>
          <a:ext cx="885825" cy="4763"/>
        </a:xfrm>
        <a:prstGeom prst="straightConnector1">
          <a:avLst/>
        </a:prstGeom>
        <a:ln w="19050">
          <a:solidFill>
            <a:schemeClr val="accent6">
              <a:lumMod val="75000"/>
            </a:schemeClr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161925</xdr:colOff>
      <xdr:row>76</xdr:row>
      <xdr:rowOff>38100</xdr:rowOff>
    </xdr:from>
    <xdr:to>
      <xdr:col>1</xdr:col>
      <xdr:colOff>561975</xdr:colOff>
      <xdr:row>78</xdr:row>
      <xdr:rowOff>47626</xdr:rowOff>
    </xdr:to>
    <xdr:sp macro="" textlink="">
      <xdr:nvSpPr>
        <xdr:cNvPr id="84" name="Rectángulo 133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SpPr/>
      </xdr:nvSpPr>
      <xdr:spPr>
        <a:xfrm>
          <a:off x="2047875" y="13023850"/>
          <a:ext cx="400050" cy="339726"/>
        </a:xfrm>
        <a:prstGeom prst="rect">
          <a:avLst/>
        </a:prstGeom>
        <a:noFill/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ES" sz="800" b="1">
              <a:solidFill>
                <a:schemeClr val="accent2">
                  <a:lumMod val="75000"/>
                </a:schemeClr>
              </a:solidFill>
            </a:rPr>
            <a:t>0,4m</a:t>
          </a:r>
        </a:p>
      </xdr:txBody>
    </xdr:sp>
    <xdr:clientData/>
  </xdr:twoCellAnchor>
  <xdr:twoCellAnchor>
    <xdr:from>
      <xdr:col>1</xdr:col>
      <xdr:colOff>352425</xdr:colOff>
      <xdr:row>78</xdr:row>
      <xdr:rowOff>38100</xdr:rowOff>
    </xdr:from>
    <xdr:to>
      <xdr:col>1</xdr:col>
      <xdr:colOff>352425</xdr:colOff>
      <xdr:row>81</xdr:row>
      <xdr:rowOff>47624</xdr:rowOff>
    </xdr:to>
    <xdr:cxnSp macro="">
      <xdr:nvCxnSpPr>
        <xdr:cNvPr id="85" name="Conector recto de flecha 134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CxnSpPr/>
      </xdr:nvCxnSpPr>
      <xdr:spPr>
        <a:xfrm>
          <a:off x="2238375" y="13354050"/>
          <a:ext cx="0" cy="504824"/>
        </a:xfrm>
        <a:prstGeom prst="straightConnector1">
          <a:avLst/>
        </a:prstGeom>
        <a:ln w="19050"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381000</xdr:colOff>
      <xdr:row>79</xdr:row>
      <xdr:rowOff>9525</xdr:rowOff>
    </xdr:from>
    <xdr:to>
      <xdr:col>2</xdr:col>
      <xdr:colOff>28575</xdr:colOff>
      <xdr:row>80</xdr:row>
      <xdr:rowOff>57150</xdr:rowOff>
    </xdr:to>
    <xdr:sp macro="" textlink="">
      <xdr:nvSpPr>
        <xdr:cNvPr id="86" name="CuadroTexto 135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SpPr txBox="1"/>
      </xdr:nvSpPr>
      <xdr:spPr>
        <a:xfrm>
          <a:off x="2266950" y="13490575"/>
          <a:ext cx="523875" cy="212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ES" sz="1000" b="1">
              <a:solidFill>
                <a:schemeClr val="accent2">
                  <a:lumMod val="75000"/>
                </a:schemeClr>
              </a:solidFill>
            </a:rPr>
            <a:t>0,6m</a:t>
          </a:r>
        </a:p>
      </xdr:txBody>
    </xdr:sp>
    <xdr:clientData/>
  </xdr:twoCellAnchor>
  <xdr:twoCellAnchor>
    <xdr:from>
      <xdr:col>21</xdr:col>
      <xdr:colOff>733425</xdr:colOff>
      <xdr:row>38</xdr:row>
      <xdr:rowOff>66675</xdr:rowOff>
    </xdr:from>
    <xdr:to>
      <xdr:col>22</xdr:col>
      <xdr:colOff>609600</xdr:colOff>
      <xdr:row>39</xdr:row>
      <xdr:rowOff>142875</xdr:rowOff>
    </xdr:to>
    <xdr:sp macro="" textlink="">
      <xdr:nvSpPr>
        <xdr:cNvPr id="87" name="CuadroTexto 136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SpPr txBox="1"/>
      </xdr:nvSpPr>
      <xdr:spPr>
        <a:xfrm>
          <a:off x="21828125" y="6778625"/>
          <a:ext cx="676275" cy="241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chemeClr val="accent2">
                  <a:lumMod val="75000"/>
                </a:schemeClr>
              </a:solidFill>
            </a:rPr>
            <a:t>1,20m</a:t>
          </a:r>
        </a:p>
      </xdr:txBody>
    </xdr:sp>
    <xdr:clientData/>
  </xdr:twoCellAnchor>
  <xdr:twoCellAnchor>
    <xdr:from>
      <xdr:col>24</xdr:col>
      <xdr:colOff>171450</xdr:colOff>
      <xdr:row>36</xdr:row>
      <xdr:rowOff>152400</xdr:rowOff>
    </xdr:from>
    <xdr:to>
      <xdr:col>26</xdr:col>
      <xdr:colOff>409576</xdr:colOff>
      <xdr:row>49</xdr:row>
      <xdr:rowOff>47625</xdr:rowOff>
    </xdr:to>
    <xdr:sp macro="" textlink="">
      <xdr:nvSpPr>
        <xdr:cNvPr id="88" name="Rectángulo 138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SpPr/>
      </xdr:nvSpPr>
      <xdr:spPr>
        <a:xfrm>
          <a:off x="23666450" y="6534150"/>
          <a:ext cx="2314576" cy="20415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25</xdr:col>
      <xdr:colOff>614363</xdr:colOff>
      <xdr:row>31</xdr:row>
      <xdr:rowOff>9525</xdr:rowOff>
    </xdr:from>
    <xdr:to>
      <xdr:col>25</xdr:col>
      <xdr:colOff>619125</xdr:colOff>
      <xdr:row>36</xdr:row>
      <xdr:rowOff>0</xdr:rowOff>
    </xdr:to>
    <xdr:cxnSp macro="">
      <xdr:nvCxnSpPr>
        <xdr:cNvPr id="89" name="Conector recto de flecha 139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CxnSpPr/>
      </xdr:nvCxnSpPr>
      <xdr:spPr>
        <a:xfrm flipH="1">
          <a:off x="25385713" y="5565775"/>
          <a:ext cx="4762" cy="815975"/>
        </a:xfrm>
        <a:prstGeom prst="straightConnector1">
          <a:avLst/>
        </a:prstGeom>
        <a:ln w="19050">
          <a:solidFill>
            <a:srgbClr val="FF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685800</xdr:colOff>
      <xdr:row>32</xdr:row>
      <xdr:rowOff>76200</xdr:rowOff>
    </xdr:from>
    <xdr:to>
      <xdr:col>26</xdr:col>
      <xdr:colOff>704850</xdr:colOff>
      <xdr:row>33</xdr:row>
      <xdr:rowOff>152400</xdr:rowOff>
    </xdr:to>
    <xdr:sp macro="" textlink="">
      <xdr:nvSpPr>
        <xdr:cNvPr id="90" name="CuadroTexto 140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SpPr txBox="1"/>
      </xdr:nvSpPr>
      <xdr:spPr>
        <a:xfrm>
          <a:off x="25457150" y="5797550"/>
          <a:ext cx="819150" cy="241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chemeClr val="accent2">
                  <a:lumMod val="75000"/>
                </a:schemeClr>
              </a:solidFill>
            </a:rPr>
            <a:t>1,50m</a:t>
          </a:r>
        </a:p>
      </xdr:txBody>
    </xdr:sp>
    <xdr:clientData/>
  </xdr:twoCellAnchor>
  <xdr:twoCellAnchor>
    <xdr:from>
      <xdr:col>25</xdr:col>
      <xdr:colOff>542925</xdr:colOff>
      <xdr:row>36</xdr:row>
      <xdr:rowOff>0</xdr:rowOff>
    </xdr:from>
    <xdr:to>
      <xdr:col>25</xdr:col>
      <xdr:colOff>704850</xdr:colOff>
      <xdr:row>37</xdr:row>
      <xdr:rowOff>0</xdr:rowOff>
    </xdr:to>
    <xdr:sp macro="" textlink="">
      <xdr:nvSpPr>
        <xdr:cNvPr id="91" name="Rectángulo 141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SpPr/>
      </xdr:nvSpPr>
      <xdr:spPr>
        <a:xfrm>
          <a:off x="25314275" y="6381750"/>
          <a:ext cx="161925" cy="165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26</xdr:col>
      <xdr:colOff>419100</xdr:colOff>
      <xdr:row>38</xdr:row>
      <xdr:rowOff>152400</xdr:rowOff>
    </xdr:from>
    <xdr:to>
      <xdr:col>26</xdr:col>
      <xdr:colOff>581025</xdr:colOff>
      <xdr:row>39</xdr:row>
      <xdr:rowOff>152400</xdr:rowOff>
    </xdr:to>
    <xdr:sp macro="" textlink="">
      <xdr:nvSpPr>
        <xdr:cNvPr id="92" name="Rectángulo 146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SpPr/>
      </xdr:nvSpPr>
      <xdr:spPr>
        <a:xfrm>
          <a:off x="25990550" y="6864350"/>
          <a:ext cx="161925" cy="165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26</xdr:col>
      <xdr:colOff>581025</xdr:colOff>
      <xdr:row>39</xdr:row>
      <xdr:rowOff>66675</xdr:rowOff>
    </xdr:from>
    <xdr:to>
      <xdr:col>27</xdr:col>
      <xdr:colOff>666750</xdr:colOff>
      <xdr:row>39</xdr:row>
      <xdr:rowOff>71438</xdr:rowOff>
    </xdr:to>
    <xdr:cxnSp macro="">
      <xdr:nvCxnSpPr>
        <xdr:cNvPr id="93" name="Conector recto de flecha 147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CxnSpPr>
          <a:stCxn id="92" idx="3"/>
        </xdr:cNvCxnSpPr>
      </xdr:nvCxnSpPr>
      <xdr:spPr>
        <a:xfrm flipV="1">
          <a:off x="26152475" y="6943725"/>
          <a:ext cx="885825" cy="4763"/>
        </a:xfrm>
        <a:prstGeom prst="straightConnector1">
          <a:avLst/>
        </a:prstGeom>
        <a:ln w="19050">
          <a:solidFill>
            <a:schemeClr val="accent6">
              <a:lumMod val="75000"/>
            </a:schemeClr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695325</xdr:colOff>
      <xdr:row>37</xdr:row>
      <xdr:rowOff>95250</xdr:rowOff>
    </xdr:from>
    <xdr:to>
      <xdr:col>27</xdr:col>
      <xdr:colOff>571500</xdr:colOff>
      <xdr:row>39</xdr:row>
      <xdr:rowOff>9525</xdr:rowOff>
    </xdr:to>
    <xdr:sp macro="" textlink="">
      <xdr:nvSpPr>
        <xdr:cNvPr id="94" name="CuadroTexto 148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SpPr txBox="1"/>
      </xdr:nvSpPr>
      <xdr:spPr>
        <a:xfrm>
          <a:off x="26266775" y="6642100"/>
          <a:ext cx="676275" cy="244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chemeClr val="accent2">
                  <a:lumMod val="75000"/>
                </a:schemeClr>
              </a:solidFill>
            </a:rPr>
            <a:t>1,20m</a:t>
          </a:r>
        </a:p>
      </xdr:txBody>
    </xdr:sp>
    <xdr:clientData/>
  </xdr:twoCellAnchor>
  <xdr:twoCellAnchor>
    <xdr:from>
      <xdr:col>23</xdr:col>
      <xdr:colOff>0</xdr:colOff>
      <xdr:row>39</xdr:row>
      <xdr:rowOff>85727</xdr:rowOff>
    </xdr:from>
    <xdr:to>
      <xdr:col>24</xdr:col>
      <xdr:colOff>9525</xdr:colOff>
      <xdr:row>39</xdr:row>
      <xdr:rowOff>90488</xdr:rowOff>
    </xdr:to>
    <xdr:cxnSp macro="">
      <xdr:nvCxnSpPr>
        <xdr:cNvPr id="95" name="Conector recto de flecha 149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CxnSpPr>
          <a:endCxn id="96" idx="1"/>
        </xdr:cNvCxnSpPr>
      </xdr:nvCxnSpPr>
      <xdr:spPr>
        <a:xfrm>
          <a:off x="22694900" y="6962777"/>
          <a:ext cx="809625" cy="4761"/>
        </a:xfrm>
        <a:prstGeom prst="straightConnector1">
          <a:avLst/>
        </a:prstGeom>
        <a:ln w="19050">
          <a:solidFill>
            <a:schemeClr val="accent6">
              <a:lumMod val="75000"/>
            </a:schemeClr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9525</xdr:colOff>
      <xdr:row>39</xdr:row>
      <xdr:rowOff>9525</xdr:rowOff>
    </xdr:from>
    <xdr:to>
      <xdr:col>24</xdr:col>
      <xdr:colOff>171450</xdr:colOff>
      <xdr:row>40</xdr:row>
      <xdr:rowOff>9525</xdr:rowOff>
    </xdr:to>
    <xdr:sp macro="" textlink="">
      <xdr:nvSpPr>
        <xdr:cNvPr id="96" name="Rectángulo 150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SpPr/>
      </xdr:nvSpPr>
      <xdr:spPr>
        <a:xfrm>
          <a:off x="23504525" y="6886575"/>
          <a:ext cx="161925" cy="165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23</xdr:col>
      <xdr:colOff>66675</xdr:colOff>
      <xdr:row>37</xdr:row>
      <xdr:rowOff>104775</xdr:rowOff>
    </xdr:from>
    <xdr:to>
      <xdr:col>23</xdr:col>
      <xdr:colOff>704850</xdr:colOff>
      <xdr:row>39</xdr:row>
      <xdr:rowOff>19050</xdr:rowOff>
    </xdr:to>
    <xdr:sp macro="" textlink="">
      <xdr:nvSpPr>
        <xdr:cNvPr id="97" name="CuadroTexto 151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SpPr txBox="1"/>
      </xdr:nvSpPr>
      <xdr:spPr>
        <a:xfrm>
          <a:off x="22761575" y="6651625"/>
          <a:ext cx="638175" cy="244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chemeClr val="accent2">
                  <a:lumMod val="75000"/>
                </a:schemeClr>
              </a:solidFill>
            </a:rPr>
            <a:t>1,20m</a:t>
          </a:r>
        </a:p>
      </xdr:txBody>
    </xdr:sp>
    <xdr:clientData/>
  </xdr:twoCellAnchor>
  <xdr:twoCellAnchor>
    <xdr:from>
      <xdr:col>26</xdr:col>
      <xdr:colOff>38100</xdr:colOff>
      <xdr:row>49</xdr:row>
      <xdr:rowOff>57150</xdr:rowOff>
    </xdr:from>
    <xdr:to>
      <xdr:col>26</xdr:col>
      <xdr:colOff>200025</xdr:colOff>
      <xdr:row>50</xdr:row>
      <xdr:rowOff>57150</xdr:rowOff>
    </xdr:to>
    <xdr:sp macro="" textlink="">
      <xdr:nvSpPr>
        <xdr:cNvPr id="98" name="Rectángulo 154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SpPr/>
      </xdr:nvSpPr>
      <xdr:spPr>
        <a:xfrm>
          <a:off x="25609550" y="8585200"/>
          <a:ext cx="161925" cy="165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26</xdr:col>
      <xdr:colOff>104775</xdr:colOff>
      <xdr:row>50</xdr:row>
      <xdr:rowOff>57150</xdr:rowOff>
    </xdr:from>
    <xdr:to>
      <xdr:col>26</xdr:col>
      <xdr:colOff>114300</xdr:colOff>
      <xdr:row>54</xdr:row>
      <xdr:rowOff>0</xdr:rowOff>
    </xdr:to>
    <xdr:cxnSp macro="">
      <xdr:nvCxnSpPr>
        <xdr:cNvPr id="99" name="Conector recto de flecha 155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CxnSpPr/>
      </xdr:nvCxnSpPr>
      <xdr:spPr>
        <a:xfrm flipH="1">
          <a:off x="25676225" y="8750300"/>
          <a:ext cx="9525" cy="603250"/>
        </a:xfrm>
        <a:prstGeom prst="straightConnector1">
          <a:avLst/>
        </a:prstGeom>
        <a:ln w="19050">
          <a:solidFill>
            <a:srgbClr val="FF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</xdr:colOff>
      <xdr:row>51</xdr:row>
      <xdr:rowOff>38100</xdr:rowOff>
    </xdr:from>
    <xdr:to>
      <xdr:col>27</xdr:col>
      <xdr:colOff>152400</xdr:colOff>
      <xdr:row>52</xdr:row>
      <xdr:rowOff>114301</xdr:rowOff>
    </xdr:to>
    <xdr:sp macro="" textlink="">
      <xdr:nvSpPr>
        <xdr:cNvPr id="100" name="CuadroTexto 156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SpPr txBox="1"/>
      </xdr:nvSpPr>
      <xdr:spPr>
        <a:xfrm rot="10800000" flipV="1">
          <a:off x="25723850" y="8896350"/>
          <a:ext cx="800100" cy="2413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chemeClr val="accent2">
                  <a:lumMod val="75000"/>
                </a:schemeClr>
              </a:solidFill>
            </a:rPr>
            <a:t>1,00m</a:t>
          </a:r>
        </a:p>
      </xdr:txBody>
    </xdr:sp>
    <xdr:clientData/>
  </xdr:twoCellAnchor>
  <xdr:twoCellAnchor>
    <xdr:from>
      <xdr:col>25</xdr:col>
      <xdr:colOff>142875</xdr:colOff>
      <xdr:row>36</xdr:row>
      <xdr:rowOff>0</xdr:rowOff>
    </xdr:from>
    <xdr:to>
      <xdr:col>25</xdr:col>
      <xdr:colOff>304800</xdr:colOff>
      <xdr:row>37</xdr:row>
      <xdr:rowOff>0</xdr:rowOff>
    </xdr:to>
    <xdr:sp macro="" textlink="">
      <xdr:nvSpPr>
        <xdr:cNvPr id="101" name="Rectángulo 158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SpPr/>
      </xdr:nvSpPr>
      <xdr:spPr>
        <a:xfrm>
          <a:off x="24914225" y="6381750"/>
          <a:ext cx="161925" cy="165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24</xdr:col>
      <xdr:colOff>676275</xdr:colOff>
      <xdr:row>36</xdr:row>
      <xdr:rowOff>0</xdr:rowOff>
    </xdr:from>
    <xdr:to>
      <xdr:col>24</xdr:col>
      <xdr:colOff>838200</xdr:colOff>
      <xdr:row>37</xdr:row>
      <xdr:rowOff>0</xdr:rowOff>
    </xdr:to>
    <xdr:sp macro="" textlink="">
      <xdr:nvSpPr>
        <xdr:cNvPr id="102" name="Rectángulo 159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SpPr/>
      </xdr:nvSpPr>
      <xdr:spPr>
        <a:xfrm>
          <a:off x="24171275" y="6381750"/>
          <a:ext cx="161925" cy="165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26</xdr:col>
      <xdr:colOff>161925</xdr:colOff>
      <xdr:row>36</xdr:row>
      <xdr:rowOff>0</xdr:rowOff>
    </xdr:from>
    <xdr:to>
      <xdr:col>26</xdr:col>
      <xdr:colOff>323850</xdr:colOff>
      <xdr:row>37</xdr:row>
      <xdr:rowOff>0</xdr:rowOff>
    </xdr:to>
    <xdr:sp macro="" textlink="">
      <xdr:nvSpPr>
        <xdr:cNvPr id="103" name="Rectángulo 160"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SpPr/>
      </xdr:nvSpPr>
      <xdr:spPr>
        <a:xfrm>
          <a:off x="25733375" y="6381750"/>
          <a:ext cx="161925" cy="165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24</xdr:col>
      <xdr:colOff>323850</xdr:colOff>
      <xdr:row>36</xdr:row>
      <xdr:rowOff>19050</xdr:rowOff>
    </xdr:from>
    <xdr:to>
      <xdr:col>24</xdr:col>
      <xdr:colOff>485775</xdr:colOff>
      <xdr:row>37</xdr:row>
      <xdr:rowOff>19050</xdr:rowOff>
    </xdr:to>
    <xdr:sp macro="" textlink="">
      <xdr:nvSpPr>
        <xdr:cNvPr id="104" name="Rectángulo 161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SpPr/>
      </xdr:nvSpPr>
      <xdr:spPr>
        <a:xfrm>
          <a:off x="23818850" y="6400800"/>
          <a:ext cx="161925" cy="165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24</xdr:col>
      <xdr:colOff>28575</xdr:colOff>
      <xdr:row>37</xdr:row>
      <xdr:rowOff>76200</xdr:rowOff>
    </xdr:from>
    <xdr:to>
      <xdr:col>24</xdr:col>
      <xdr:colOff>190500</xdr:colOff>
      <xdr:row>38</xdr:row>
      <xdr:rowOff>76200</xdr:rowOff>
    </xdr:to>
    <xdr:sp macro="" textlink="">
      <xdr:nvSpPr>
        <xdr:cNvPr id="105" name="Rectángulo 162">
          <a:extLst>
            <a:ext uri="{FF2B5EF4-FFF2-40B4-BE49-F238E27FC236}">
              <a16:creationId xmlns:a16="http://schemas.microsoft.com/office/drawing/2014/main" id="{00000000-0008-0000-0300-000069000000}"/>
            </a:ext>
          </a:extLst>
        </xdr:cNvPr>
        <xdr:cNvSpPr/>
      </xdr:nvSpPr>
      <xdr:spPr>
        <a:xfrm>
          <a:off x="23523575" y="6623050"/>
          <a:ext cx="161925" cy="165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24</xdr:col>
      <xdr:colOff>19050</xdr:colOff>
      <xdr:row>40</xdr:row>
      <xdr:rowOff>133350</xdr:rowOff>
    </xdr:from>
    <xdr:to>
      <xdr:col>24</xdr:col>
      <xdr:colOff>180975</xdr:colOff>
      <xdr:row>41</xdr:row>
      <xdr:rowOff>133350</xdr:rowOff>
    </xdr:to>
    <xdr:sp macro="" textlink="">
      <xdr:nvSpPr>
        <xdr:cNvPr id="106" name="Rectángulo 163">
          <a:extLs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SpPr/>
      </xdr:nvSpPr>
      <xdr:spPr>
        <a:xfrm>
          <a:off x="23514050" y="7175500"/>
          <a:ext cx="161925" cy="165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24</xdr:col>
      <xdr:colOff>28575</xdr:colOff>
      <xdr:row>42</xdr:row>
      <xdr:rowOff>95250</xdr:rowOff>
    </xdr:from>
    <xdr:to>
      <xdr:col>24</xdr:col>
      <xdr:colOff>190500</xdr:colOff>
      <xdr:row>43</xdr:row>
      <xdr:rowOff>95250</xdr:rowOff>
    </xdr:to>
    <xdr:sp macro="" textlink="">
      <xdr:nvSpPr>
        <xdr:cNvPr id="107" name="Rectángulo 164"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SpPr/>
      </xdr:nvSpPr>
      <xdr:spPr>
        <a:xfrm>
          <a:off x="23523575" y="7467600"/>
          <a:ext cx="161925" cy="165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24</xdr:col>
      <xdr:colOff>38100</xdr:colOff>
      <xdr:row>44</xdr:row>
      <xdr:rowOff>38100</xdr:rowOff>
    </xdr:from>
    <xdr:to>
      <xdr:col>24</xdr:col>
      <xdr:colOff>200025</xdr:colOff>
      <xdr:row>45</xdr:row>
      <xdr:rowOff>38100</xdr:rowOff>
    </xdr:to>
    <xdr:sp macro="" textlink="">
      <xdr:nvSpPr>
        <xdr:cNvPr id="108" name="Rectángulo 165">
          <a:extLst>
            <a:ext uri="{FF2B5EF4-FFF2-40B4-BE49-F238E27FC236}">
              <a16:creationId xmlns:a16="http://schemas.microsoft.com/office/drawing/2014/main" id="{00000000-0008-0000-0300-00006C000000}"/>
            </a:ext>
          </a:extLst>
        </xdr:cNvPr>
        <xdr:cNvSpPr/>
      </xdr:nvSpPr>
      <xdr:spPr>
        <a:xfrm>
          <a:off x="23533100" y="7740650"/>
          <a:ext cx="161925" cy="165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24</xdr:col>
      <xdr:colOff>28575</xdr:colOff>
      <xdr:row>45</xdr:row>
      <xdr:rowOff>142875</xdr:rowOff>
    </xdr:from>
    <xdr:to>
      <xdr:col>24</xdr:col>
      <xdr:colOff>190500</xdr:colOff>
      <xdr:row>46</xdr:row>
      <xdr:rowOff>142875</xdr:rowOff>
    </xdr:to>
    <xdr:sp macro="" textlink="">
      <xdr:nvSpPr>
        <xdr:cNvPr id="109" name="Rectángulo 166">
          <a:extLst>
            <a:ext uri="{FF2B5EF4-FFF2-40B4-BE49-F238E27FC236}">
              <a16:creationId xmlns:a16="http://schemas.microsoft.com/office/drawing/2014/main" id="{00000000-0008-0000-0300-00006D000000}"/>
            </a:ext>
          </a:extLst>
        </xdr:cNvPr>
        <xdr:cNvSpPr/>
      </xdr:nvSpPr>
      <xdr:spPr>
        <a:xfrm>
          <a:off x="23523575" y="8010525"/>
          <a:ext cx="161925" cy="165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24</xdr:col>
      <xdr:colOff>38100</xdr:colOff>
      <xdr:row>47</xdr:row>
      <xdr:rowOff>76200</xdr:rowOff>
    </xdr:from>
    <xdr:to>
      <xdr:col>24</xdr:col>
      <xdr:colOff>200025</xdr:colOff>
      <xdr:row>48</xdr:row>
      <xdr:rowOff>76200</xdr:rowOff>
    </xdr:to>
    <xdr:sp macro="" textlink="">
      <xdr:nvSpPr>
        <xdr:cNvPr id="110" name="Rectángulo 167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SpPr/>
      </xdr:nvSpPr>
      <xdr:spPr>
        <a:xfrm>
          <a:off x="23533100" y="8274050"/>
          <a:ext cx="161925" cy="165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29</xdr:col>
      <xdr:colOff>0</xdr:colOff>
      <xdr:row>39</xdr:row>
      <xdr:rowOff>9525</xdr:rowOff>
    </xdr:from>
    <xdr:to>
      <xdr:col>29</xdr:col>
      <xdr:colOff>1028700</xdr:colOff>
      <xdr:row>41</xdr:row>
      <xdr:rowOff>47625</xdr:rowOff>
    </xdr:to>
    <xdr:sp macro="" textlink="">
      <xdr:nvSpPr>
        <xdr:cNvPr id="111" name="Rectángulo 168">
          <a:extLst>
            <a:ext uri="{FF2B5EF4-FFF2-40B4-BE49-F238E27FC236}">
              <a16:creationId xmlns:a16="http://schemas.microsoft.com/office/drawing/2014/main" id="{00000000-0008-0000-0300-00006F000000}"/>
            </a:ext>
          </a:extLst>
        </xdr:cNvPr>
        <xdr:cNvSpPr/>
      </xdr:nvSpPr>
      <xdr:spPr>
        <a:xfrm>
          <a:off x="27971750" y="6886575"/>
          <a:ext cx="1028700" cy="3683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29</xdr:col>
      <xdr:colOff>200025</xdr:colOff>
      <xdr:row>38</xdr:row>
      <xdr:rowOff>0</xdr:rowOff>
    </xdr:from>
    <xdr:to>
      <xdr:col>29</xdr:col>
      <xdr:colOff>361950</xdr:colOff>
      <xdr:row>39</xdr:row>
      <xdr:rowOff>0</xdr:rowOff>
    </xdr:to>
    <xdr:sp macro="" textlink="">
      <xdr:nvSpPr>
        <xdr:cNvPr id="112" name="Rectángulo 169">
          <a:extLst>
            <a:ext uri="{FF2B5EF4-FFF2-40B4-BE49-F238E27FC236}">
              <a16:creationId xmlns:a16="http://schemas.microsoft.com/office/drawing/2014/main" id="{00000000-0008-0000-0300-000070000000}"/>
            </a:ext>
          </a:extLst>
        </xdr:cNvPr>
        <xdr:cNvSpPr/>
      </xdr:nvSpPr>
      <xdr:spPr>
        <a:xfrm>
          <a:off x="28171775" y="6711950"/>
          <a:ext cx="161925" cy="165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29</xdr:col>
      <xdr:colOff>466725</xdr:colOff>
      <xdr:row>38</xdr:row>
      <xdr:rowOff>19050</xdr:rowOff>
    </xdr:from>
    <xdr:to>
      <xdr:col>29</xdr:col>
      <xdr:colOff>628650</xdr:colOff>
      <xdr:row>39</xdr:row>
      <xdr:rowOff>19050</xdr:rowOff>
    </xdr:to>
    <xdr:sp macro="" textlink="">
      <xdr:nvSpPr>
        <xdr:cNvPr id="113" name="Rectángulo 170"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SpPr/>
      </xdr:nvSpPr>
      <xdr:spPr>
        <a:xfrm>
          <a:off x="28438475" y="6731000"/>
          <a:ext cx="161925" cy="165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29</xdr:col>
      <xdr:colOff>752475</xdr:colOff>
      <xdr:row>38</xdr:row>
      <xdr:rowOff>19050</xdr:rowOff>
    </xdr:from>
    <xdr:to>
      <xdr:col>29</xdr:col>
      <xdr:colOff>914400</xdr:colOff>
      <xdr:row>39</xdr:row>
      <xdr:rowOff>19050</xdr:rowOff>
    </xdr:to>
    <xdr:sp macro="" textlink="">
      <xdr:nvSpPr>
        <xdr:cNvPr id="114" name="Rectángulo 171">
          <a:extLst>
            <a:ext uri="{FF2B5EF4-FFF2-40B4-BE49-F238E27FC236}">
              <a16:creationId xmlns:a16="http://schemas.microsoft.com/office/drawing/2014/main" id="{00000000-0008-0000-0300-000072000000}"/>
            </a:ext>
          </a:extLst>
        </xdr:cNvPr>
        <xdr:cNvSpPr/>
      </xdr:nvSpPr>
      <xdr:spPr>
        <a:xfrm>
          <a:off x="28724225" y="6731000"/>
          <a:ext cx="161925" cy="165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29</xdr:col>
      <xdr:colOff>1790700</xdr:colOff>
      <xdr:row>39</xdr:row>
      <xdr:rowOff>28575</xdr:rowOff>
    </xdr:from>
    <xdr:to>
      <xdr:col>31</xdr:col>
      <xdr:colOff>9525</xdr:colOff>
      <xdr:row>41</xdr:row>
      <xdr:rowOff>66675</xdr:rowOff>
    </xdr:to>
    <xdr:sp macro="" textlink="">
      <xdr:nvSpPr>
        <xdr:cNvPr id="115" name="Rectángulo 176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SpPr/>
      </xdr:nvSpPr>
      <xdr:spPr>
        <a:xfrm>
          <a:off x="29762450" y="6905625"/>
          <a:ext cx="1165225" cy="3683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29</xdr:col>
      <xdr:colOff>1990725</xdr:colOff>
      <xdr:row>38</xdr:row>
      <xdr:rowOff>19050</xdr:rowOff>
    </xdr:from>
    <xdr:to>
      <xdr:col>30</xdr:col>
      <xdr:colOff>104775</xdr:colOff>
      <xdr:row>39</xdr:row>
      <xdr:rowOff>19050</xdr:rowOff>
    </xdr:to>
    <xdr:sp macro="" textlink="">
      <xdr:nvSpPr>
        <xdr:cNvPr id="116" name="Rectángulo 177">
          <a:extLst>
            <a:ext uri="{FF2B5EF4-FFF2-40B4-BE49-F238E27FC236}">
              <a16:creationId xmlns:a16="http://schemas.microsoft.com/office/drawing/2014/main" id="{00000000-0008-0000-0300-000074000000}"/>
            </a:ext>
          </a:extLst>
        </xdr:cNvPr>
        <xdr:cNvSpPr/>
      </xdr:nvSpPr>
      <xdr:spPr>
        <a:xfrm>
          <a:off x="29962475" y="6731000"/>
          <a:ext cx="260350" cy="165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30</xdr:col>
      <xdr:colOff>209550</xdr:colOff>
      <xdr:row>38</xdr:row>
      <xdr:rowOff>38100</xdr:rowOff>
    </xdr:from>
    <xdr:to>
      <xdr:col>30</xdr:col>
      <xdr:colOff>371475</xdr:colOff>
      <xdr:row>39</xdr:row>
      <xdr:rowOff>38100</xdr:rowOff>
    </xdr:to>
    <xdr:sp macro="" textlink="">
      <xdr:nvSpPr>
        <xdr:cNvPr id="117" name="Rectángulo 178">
          <a:extLs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SpPr/>
      </xdr:nvSpPr>
      <xdr:spPr>
        <a:xfrm>
          <a:off x="30327600" y="6750050"/>
          <a:ext cx="161925" cy="165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30</xdr:col>
      <xdr:colOff>495300</xdr:colOff>
      <xdr:row>38</xdr:row>
      <xdr:rowOff>38100</xdr:rowOff>
    </xdr:from>
    <xdr:to>
      <xdr:col>30</xdr:col>
      <xdr:colOff>657225</xdr:colOff>
      <xdr:row>39</xdr:row>
      <xdr:rowOff>38100</xdr:rowOff>
    </xdr:to>
    <xdr:sp macro="" textlink="">
      <xdr:nvSpPr>
        <xdr:cNvPr id="118" name="Rectángulo 179">
          <a:extLst>
            <a:ext uri="{FF2B5EF4-FFF2-40B4-BE49-F238E27FC236}">
              <a16:creationId xmlns:a16="http://schemas.microsoft.com/office/drawing/2014/main" id="{00000000-0008-0000-0300-000076000000}"/>
            </a:ext>
          </a:extLst>
        </xdr:cNvPr>
        <xdr:cNvSpPr/>
      </xdr:nvSpPr>
      <xdr:spPr>
        <a:xfrm>
          <a:off x="30613350" y="6750050"/>
          <a:ext cx="161925" cy="165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29</xdr:col>
      <xdr:colOff>19050</xdr:colOff>
      <xdr:row>44</xdr:row>
      <xdr:rowOff>9525</xdr:rowOff>
    </xdr:from>
    <xdr:to>
      <xdr:col>29</xdr:col>
      <xdr:colOff>1047750</xdr:colOff>
      <xdr:row>46</xdr:row>
      <xdr:rowOff>47625</xdr:rowOff>
    </xdr:to>
    <xdr:sp macro="" textlink="">
      <xdr:nvSpPr>
        <xdr:cNvPr id="119" name="Rectángulo 180"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SpPr/>
      </xdr:nvSpPr>
      <xdr:spPr>
        <a:xfrm>
          <a:off x="27990800" y="7712075"/>
          <a:ext cx="1028700" cy="3683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29</xdr:col>
      <xdr:colOff>200025</xdr:colOff>
      <xdr:row>43</xdr:row>
      <xdr:rowOff>0</xdr:rowOff>
    </xdr:from>
    <xdr:to>
      <xdr:col>29</xdr:col>
      <xdr:colOff>361950</xdr:colOff>
      <xdr:row>44</xdr:row>
      <xdr:rowOff>0</xdr:rowOff>
    </xdr:to>
    <xdr:sp macro="" textlink="">
      <xdr:nvSpPr>
        <xdr:cNvPr id="120" name="Rectángulo 181">
          <a:extLs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SpPr/>
      </xdr:nvSpPr>
      <xdr:spPr>
        <a:xfrm>
          <a:off x="28171775" y="7537450"/>
          <a:ext cx="161925" cy="165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29</xdr:col>
      <xdr:colOff>466725</xdr:colOff>
      <xdr:row>43</xdr:row>
      <xdr:rowOff>19050</xdr:rowOff>
    </xdr:from>
    <xdr:to>
      <xdr:col>29</xdr:col>
      <xdr:colOff>628650</xdr:colOff>
      <xdr:row>44</xdr:row>
      <xdr:rowOff>19050</xdr:rowOff>
    </xdr:to>
    <xdr:sp macro="" textlink="">
      <xdr:nvSpPr>
        <xdr:cNvPr id="121" name="Rectángulo 182">
          <a:extLst>
            <a:ext uri="{FF2B5EF4-FFF2-40B4-BE49-F238E27FC236}">
              <a16:creationId xmlns:a16="http://schemas.microsoft.com/office/drawing/2014/main" id="{00000000-0008-0000-0300-000079000000}"/>
            </a:ext>
          </a:extLst>
        </xdr:cNvPr>
        <xdr:cNvSpPr/>
      </xdr:nvSpPr>
      <xdr:spPr>
        <a:xfrm>
          <a:off x="28438475" y="7556500"/>
          <a:ext cx="161925" cy="165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29</xdr:col>
      <xdr:colOff>752475</xdr:colOff>
      <xdr:row>43</xdr:row>
      <xdr:rowOff>19050</xdr:rowOff>
    </xdr:from>
    <xdr:to>
      <xdr:col>29</xdr:col>
      <xdr:colOff>914400</xdr:colOff>
      <xdr:row>44</xdr:row>
      <xdr:rowOff>19050</xdr:rowOff>
    </xdr:to>
    <xdr:sp macro="" textlink="">
      <xdr:nvSpPr>
        <xdr:cNvPr id="122" name="Rectángulo 183">
          <a:extLst>
            <a:ext uri="{FF2B5EF4-FFF2-40B4-BE49-F238E27FC236}">
              <a16:creationId xmlns:a16="http://schemas.microsoft.com/office/drawing/2014/main" id="{00000000-0008-0000-0300-00007A000000}"/>
            </a:ext>
          </a:extLst>
        </xdr:cNvPr>
        <xdr:cNvSpPr/>
      </xdr:nvSpPr>
      <xdr:spPr>
        <a:xfrm>
          <a:off x="28724225" y="7556500"/>
          <a:ext cx="161925" cy="165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29</xdr:col>
      <xdr:colOff>1800225</xdr:colOff>
      <xdr:row>44</xdr:row>
      <xdr:rowOff>19050</xdr:rowOff>
    </xdr:from>
    <xdr:to>
      <xdr:col>31</xdr:col>
      <xdr:colOff>19050</xdr:colOff>
      <xdr:row>46</xdr:row>
      <xdr:rowOff>57150</xdr:rowOff>
    </xdr:to>
    <xdr:sp macro="" textlink="">
      <xdr:nvSpPr>
        <xdr:cNvPr id="123" name="Rectángulo 184">
          <a:extLst>
            <a:ext uri="{FF2B5EF4-FFF2-40B4-BE49-F238E27FC236}">
              <a16:creationId xmlns:a16="http://schemas.microsoft.com/office/drawing/2014/main" id="{00000000-0008-0000-0300-00007B000000}"/>
            </a:ext>
          </a:extLst>
        </xdr:cNvPr>
        <xdr:cNvSpPr/>
      </xdr:nvSpPr>
      <xdr:spPr>
        <a:xfrm>
          <a:off x="29771975" y="7721600"/>
          <a:ext cx="1165225" cy="3683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29</xdr:col>
      <xdr:colOff>2000250</xdr:colOff>
      <xdr:row>43</xdr:row>
      <xdr:rowOff>9525</xdr:rowOff>
    </xdr:from>
    <xdr:to>
      <xdr:col>30</xdr:col>
      <xdr:colOff>114300</xdr:colOff>
      <xdr:row>44</xdr:row>
      <xdr:rowOff>9525</xdr:rowOff>
    </xdr:to>
    <xdr:sp macro="" textlink="">
      <xdr:nvSpPr>
        <xdr:cNvPr id="124" name="Rectángulo 185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SpPr/>
      </xdr:nvSpPr>
      <xdr:spPr>
        <a:xfrm>
          <a:off x="29972000" y="7546975"/>
          <a:ext cx="260350" cy="165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30</xdr:col>
      <xdr:colOff>219075</xdr:colOff>
      <xdr:row>43</xdr:row>
      <xdr:rowOff>28575</xdr:rowOff>
    </xdr:from>
    <xdr:to>
      <xdr:col>30</xdr:col>
      <xdr:colOff>381000</xdr:colOff>
      <xdr:row>44</xdr:row>
      <xdr:rowOff>28575</xdr:rowOff>
    </xdr:to>
    <xdr:sp macro="" textlink="">
      <xdr:nvSpPr>
        <xdr:cNvPr id="125" name="Rectángulo 186">
          <a:extLst>
            <a:ext uri="{FF2B5EF4-FFF2-40B4-BE49-F238E27FC236}">
              <a16:creationId xmlns:a16="http://schemas.microsoft.com/office/drawing/2014/main" id="{00000000-0008-0000-0300-00007D000000}"/>
            </a:ext>
          </a:extLst>
        </xdr:cNvPr>
        <xdr:cNvSpPr/>
      </xdr:nvSpPr>
      <xdr:spPr>
        <a:xfrm>
          <a:off x="30337125" y="7566025"/>
          <a:ext cx="161925" cy="165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30</xdr:col>
      <xdr:colOff>504825</xdr:colOff>
      <xdr:row>43</xdr:row>
      <xdr:rowOff>28575</xdr:rowOff>
    </xdr:from>
    <xdr:to>
      <xdr:col>30</xdr:col>
      <xdr:colOff>666750</xdr:colOff>
      <xdr:row>44</xdr:row>
      <xdr:rowOff>28575</xdr:rowOff>
    </xdr:to>
    <xdr:sp macro="" textlink="">
      <xdr:nvSpPr>
        <xdr:cNvPr id="126" name="Rectángulo 187">
          <a:extLst>
            <a:ext uri="{FF2B5EF4-FFF2-40B4-BE49-F238E27FC236}">
              <a16:creationId xmlns:a16="http://schemas.microsoft.com/office/drawing/2014/main" id="{00000000-0008-0000-0300-00007E000000}"/>
            </a:ext>
          </a:extLst>
        </xdr:cNvPr>
        <xdr:cNvSpPr/>
      </xdr:nvSpPr>
      <xdr:spPr>
        <a:xfrm>
          <a:off x="30622875" y="7566025"/>
          <a:ext cx="161925" cy="165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29</xdr:col>
      <xdr:colOff>2124075</xdr:colOff>
      <xdr:row>31</xdr:row>
      <xdr:rowOff>85725</xdr:rowOff>
    </xdr:from>
    <xdr:to>
      <xdr:col>30</xdr:col>
      <xdr:colOff>0</xdr:colOff>
      <xdr:row>37</xdr:row>
      <xdr:rowOff>152400</xdr:rowOff>
    </xdr:to>
    <xdr:cxnSp macro="">
      <xdr:nvCxnSpPr>
        <xdr:cNvPr id="127" name="Conector recto de flecha 188">
          <a:extLst>
            <a:ext uri="{FF2B5EF4-FFF2-40B4-BE49-F238E27FC236}">
              <a16:creationId xmlns:a16="http://schemas.microsoft.com/office/drawing/2014/main" id="{00000000-0008-0000-0300-00007F000000}"/>
            </a:ext>
          </a:extLst>
        </xdr:cNvPr>
        <xdr:cNvCxnSpPr/>
      </xdr:nvCxnSpPr>
      <xdr:spPr>
        <a:xfrm>
          <a:off x="30099000" y="5572125"/>
          <a:ext cx="19050" cy="1038225"/>
        </a:xfrm>
        <a:prstGeom prst="straightConnector1">
          <a:avLst/>
        </a:prstGeom>
        <a:ln w="19050">
          <a:solidFill>
            <a:srgbClr val="FF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71437</xdr:colOff>
      <xdr:row>34</xdr:row>
      <xdr:rowOff>66675</xdr:rowOff>
    </xdr:from>
    <xdr:to>
      <xdr:col>31</xdr:col>
      <xdr:colOff>90487</xdr:colOff>
      <xdr:row>35</xdr:row>
      <xdr:rowOff>142875</xdr:rowOff>
    </xdr:to>
    <xdr:sp macro="" textlink="">
      <xdr:nvSpPr>
        <xdr:cNvPr id="128" name="CuadroTexto 189">
          <a:extLst>
            <a:ext uri="{FF2B5EF4-FFF2-40B4-BE49-F238E27FC236}">
              <a16:creationId xmlns:a16="http://schemas.microsoft.com/office/drawing/2014/main" id="{00000000-0008-0000-0300-000080000000}"/>
            </a:ext>
          </a:extLst>
        </xdr:cNvPr>
        <xdr:cNvSpPr txBox="1"/>
      </xdr:nvSpPr>
      <xdr:spPr>
        <a:xfrm>
          <a:off x="30189487" y="6118225"/>
          <a:ext cx="819150" cy="241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chemeClr val="accent2">
                  <a:lumMod val="75000"/>
                </a:schemeClr>
              </a:solidFill>
            </a:rPr>
            <a:t>1,50m</a:t>
          </a:r>
        </a:p>
      </xdr:txBody>
    </xdr:sp>
    <xdr:clientData/>
  </xdr:twoCellAnchor>
  <xdr:twoCellAnchor>
    <xdr:from>
      <xdr:col>29</xdr:col>
      <xdr:colOff>1466850</xdr:colOff>
      <xdr:row>48</xdr:row>
      <xdr:rowOff>95250</xdr:rowOff>
    </xdr:from>
    <xdr:to>
      <xdr:col>30</xdr:col>
      <xdr:colOff>447675</xdr:colOff>
      <xdr:row>50</xdr:row>
      <xdr:rowOff>133350</xdr:rowOff>
    </xdr:to>
    <xdr:sp macro="" textlink="">
      <xdr:nvSpPr>
        <xdr:cNvPr id="129" name="Rectángulo 191">
          <a:extLst>
            <a:ext uri="{FF2B5EF4-FFF2-40B4-BE49-F238E27FC236}">
              <a16:creationId xmlns:a16="http://schemas.microsoft.com/office/drawing/2014/main" id="{00000000-0008-0000-0300-000081000000}"/>
            </a:ext>
          </a:extLst>
        </xdr:cNvPr>
        <xdr:cNvSpPr/>
      </xdr:nvSpPr>
      <xdr:spPr>
        <a:xfrm>
          <a:off x="29438600" y="8458200"/>
          <a:ext cx="1127125" cy="3683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>
              <a:solidFill>
                <a:sysClr val="windowText" lastClr="000000"/>
              </a:solidFill>
            </a:rPr>
            <a:t>Presidence</a:t>
          </a:r>
          <a:r>
            <a:rPr lang="es-ES" sz="1100" baseline="0">
              <a:solidFill>
                <a:sysClr val="windowText" lastClr="000000"/>
              </a:solidFill>
            </a:rPr>
            <a:t> Table</a:t>
          </a:r>
          <a:endParaRPr lang="es-E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30</xdr:col>
      <xdr:colOff>628650</xdr:colOff>
      <xdr:row>46</xdr:row>
      <xdr:rowOff>85725</xdr:rowOff>
    </xdr:from>
    <xdr:to>
      <xdr:col>30</xdr:col>
      <xdr:colOff>638175</xdr:colOff>
      <xdr:row>54</xdr:row>
      <xdr:rowOff>0</xdr:rowOff>
    </xdr:to>
    <xdr:cxnSp macro="">
      <xdr:nvCxnSpPr>
        <xdr:cNvPr id="130" name="Conector recto de flecha 192">
          <a:extLst>
            <a:ext uri="{FF2B5EF4-FFF2-40B4-BE49-F238E27FC236}">
              <a16:creationId xmlns:a16="http://schemas.microsoft.com/office/drawing/2014/main" id="{00000000-0008-0000-0300-000082000000}"/>
            </a:ext>
          </a:extLst>
        </xdr:cNvPr>
        <xdr:cNvCxnSpPr/>
      </xdr:nvCxnSpPr>
      <xdr:spPr>
        <a:xfrm>
          <a:off x="30746700" y="8118475"/>
          <a:ext cx="9525" cy="1235075"/>
        </a:xfrm>
        <a:prstGeom prst="straightConnector1">
          <a:avLst/>
        </a:prstGeom>
        <a:ln w="19050">
          <a:solidFill>
            <a:srgbClr val="FF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704850</xdr:colOff>
      <xdr:row>49</xdr:row>
      <xdr:rowOff>9526</xdr:rowOff>
    </xdr:from>
    <xdr:to>
      <xdr:col>31</xdr:col>
      <xdr:colOff>581025</xdr:colOff>
      <xdr:row>50</xdr:row>
      <xdr:rowOff>38101</xdr:rowOff>
    </xdr:to>
    <xdr:sp macro="" textlink="">
      <xdr:nvSpPr>
        <xdr:cNvPr id="131" name="CuadroTexto 193">
          <a:extLst>
            <a:ext uri="{FF2B5EF4-FFF2-40B4-BE49-F238E27FC236}">
              <a16:creationId xmlns:a16="http://schemas.microsoft.com/office/drawing/2014/main" id="{00000000-0008-0000-0300-000083000000}"/>
            </a:ext>
          </a:extLst>
        </xdr:cNvPr>
        <xdr:cNvSpPr txBox="1"/>
      </xdr:nvSpPr>
      <xdr:spPr>
        <a:xfrm>
          <a:off x="30822900" y="8537576"/>
          <a:ext cx="676275" cy="193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chemeClr val="accent2">
                  <a:lumMod val="75000"/>
                </a:schemeClr>
              </a:solidFill>
            </a:rPr>
            <a:t>2,00m</a:t>
          </a:r>
        </a:p>
      </xdr:txBody>
    </xdr:sp>
    <xdr:clientData/>
  </xdr:twoCellAnchor>
  <xdr:twoCellAnchor>
    <xdr:from>
      <xdr:col>30</xdr:col>
      <xdr:colOff>95250</xdr:colOff>
      <xdr:row>50</xdr:row>
      <xdr:rowOff>133350</xdr:rowOff>
    </xdr:from>
    <xdr:to>
      <xdr:col>30</xdr:col>
      <xdr:colOff>257175</xdr:colOff>
      <xdr:row>51</xdr:row>
      <xdr:rowOff>133350</xdr:rowOff>
    </xdr:to>
    <xdr:sp macro="" textlink="">
      <xdr:nvSpPr>
        <xdr:cNvPr id="132" name="Rectángulo 194">
          <a:extLst>
            <a:ext uri="{FF2B5EF4-FFF2-40B4-BE49-F238E27FC236}">
              <a16:creationId xmlns:a16="http://schemas.microsoft.com/office/drawing/2014/main" id="{00000000-0008-0000-0300-000084000000}"/>
            </a:ext>
          </a:extLst>
        </xdr:cNvPr>
        <xdr:cNvSpPr/>
      </xdr:nvSpPr>
      <xdr:spPr>
        <a:xfrm>
          <a:off x="30213300" y="8826500"/>
          <a:ext cx="161925" cy="165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29</xdr:col>
      <xdr:colOff>1638300</xdr:colOff>
      <xdr:row>50</xdr:row>
      <xdr:rowOff>133350</xdr:rowOff>
    </xdr:from>
    <xdr:to>
      <xdr:col>29</xdr:col>
      <xdr:colOff>1800225</xdr:colOff>
      <xdr:row>51</xdr:row>
      <xdr:rowOff>133350</xdr:rowOff>
    </xdr:to>
    <xdr:sp macro="" textlink="">
      <xdr:nvSpPr>
        <xdr:cNvPr id="133" name="Rectángulo 195">
          <a:extLst>
            <a:ext uri="{FF2B5EF4-FFF2-40B4-BE49-F238E27FC236}">
              <a16:creationId xmlns:a16="http://schemas.microsoft.com/office/drawing/2014/main" id="{00000000-0008-0000-0300-000085000000}"/>
            </a:ext>
          </a:extLst>
        </xdr:cNvPr>
        <xdr:cNvSpPr/>
      </xdr:nvSpPr>
      <xdr:spPr>
        <a:xfrm>
          <a:off x="29610050" y="8826500"/>
          <a:ext cx="161925" cy="165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28</xdr:col>
      <xdr:colOff>0</xdr:colOff>
      <xdr:row>40</xdr:row>
      <xdr:rowOff>19052</xdr:rowOff>
    </xdr:from>
    <xdr:to>
      <xdr:col>29</xdr:col>
      <xdr:colOff>9525</xdr:colOff>
      <xdr:row>40</xdr:row>
      <xdr:rowOff>23813</xdr:rowOff>
    </xdr:to>
    <xdr:cxnSp macro="">
      <xdr:nvCxnSpPr>
        <xdr:cNvPr id="134" name="Conector recto de flecha 196">
          <a:extLst>
            <a:ext uri="{FF2B5EF4-FFF2-40B4-BE49-F238E27FC236}">
              <a16:creationId xmlns:a16="http://schemas.microsoft.com/office/drawing/2014/main" id="{00000000-0008-0000-0300-000086000000}"/>
            </a:ext>
          </a:extLst>
        </xdr:cNvPr>
        <xdr:cNvCxnSpPr/>
      </xdr:nvCxnSpPr>
      <xdr:spPr>
        <a:xfrm>
          <a:off x="27171650" y="7061202"/>
          <a:ext cx="809625" cy="4761"/>
        </a:xfrm>
        <a:prstGeom prst="straightConnector1">
          <a:avLst/>
        </a:prstGeom>
        <a:ln w="19050">
          <a:solidFill>
            <a:schemeClr val="accent6">
              <a:lumMod val="75000"/>
            </a:schemeClr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66675</xdr:colOff>
      <xdr:row>38</xdr:row>
      <xdr:rowOff>38100</xdr:rowOff>
    </xdr:from>
    <xdr:to>
      <xdr:col>28</xdr:col>
      <xdr:colOff>704850</xdr:colOff>
      <xdr:row>39</xdr:row>
      <xdr:rowOff>114300</xdr:rowOff>
    </xdr:to>
    <xdr:sp macro="" textlink="">
      <xdr:nvSpPr>
        <xdr:cNvPr id="135" name="CuadroTexto 197">
          <a:extLst>
            <a:ext uri="{FF2B5EF4-FFF2-40B4-BE49-F238E27FC236}">
              <a16:creationId xmlns:a16="http://schemas.microsoft.com/office/drawing/2014/main" id="{00000000-0008-0000-0300-000087000000}"/>
            </a:ext>
          </a:extLst>
        </xdr:cNvPr>
        <xdr:cNvSpPr txBox="1"/>
      </xdr:nvSpPr>
      <xdr:spPr>
        <a:xfrm>
          <a:off x="27238325" y="6750050"/>
          <a:ext cx="638175" cy="241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chemeClr val="accent2">
                  <a:lumMod val="75000"/>
                </a:schemeClr>
              </a:solidFill>
            </a:rPr>
            <a:t>0,60m</a:t>
          </a:r>
        </a:p>
      </xdr:txBody>
    </xdr:sp>
    <xdr:clientData/>
  </xdr:twoCellAnchor>
  <xdr:twoCellAnchor>
    <xdr:from>
      <xdr:col>29</xdr:col>
      <xdr:colOff>1009650</xdr:colOff>
      <xdr:row>40</xdr:row>
      <xdr:rowOff>28577</xdr:rowOff>
    </xdr:from>
    <xdr:to>
      <xdr:col>29</xdr:col>
      <xdr:colOff>1781175</xdr:colOff>
      <xdr:row>40</xdr:row>
      <xdr:rowOff>33338</xdr:rowOff>
    </xdr:to>
    <xdr:cxnSp macro="">
      <xdr:nvCxnSpPr>
        <xdr:cNvPr id="136" name="Conector recto de flecha 198">
          <a:extLst>
            <a:ext uri="{FF2B5EF4-FFF2-40B4-BE49-F238E27FC236}">
              <a16:creationId xmlns:a16="http://schemas.microsoft.com/office/drawing/2014/main" id="{00000000-0008-0000-0300-000088000000}"/>
            </a:ext>
          </a:extLst>
        </xdr:cNvPr>
        <xdr:cNvCxnSpPr/>
      </xdr:nvCxnSpPr>
      <xdr:spPr>
        <a:xfrm>
          <a:off x="28981400" y="7070727"/>
          <a:ext cx="771525" cy="4761"/>
        </a:xfrm>
        <a:prstGeom prst="straightConnector1">
          <a:avLst/>
        </a:prstGeom>
        <a:ln w="19050">
          <a:solidFill>
            <a:schemeClr val="accent6">
              <a:lumMod val="75000"/>
            </a:schemeClr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1076325</xdr:colOff>
      <xdr:row>38</xdr:row>
      <xdr:rowOff>47625</xdr:rowOff>
    </xdr:from>
    <xdr:to>
      <xdr:col>29</xdr:col>
      <xdr:colOff>1714500</xdr:colOff>
      <xdr:row>39</xdr:row>
      <xdr:rowOff>123825</xdr:rowOff>
    </xdr:to>
    <xdr:sp macro="" textlink="">
      <xdr:nvSpPr>
        <xdr:cNvPr id="137" name="CuadroTexto 199">
          <a:extLst>
            <a:ext uri="{FF2B5EF4-FFF2-40B4-BE49-F238E27FC236}">
              <a16:creationId xmlns:a16="http://schemas.microsoft.com/office/drawing/2014/main" id="{00000000-0008-0000-0300-000089000000}"/>
            </a:ext>
          </a:extLst>
        </xdr:cNvPr>
        <xdr:cNvSpPr txBox="1"/>
      </xdr:nvSpPr>
      <xdr:spPr>
        <a:xfrm>
          <a:off x="29048075" y="6759575"/>
          <a:ext cx="638175" cy="241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chemeClr val="accent2">
                  <a:lumMod val="75000"/>
                </a:schemeClr>
              </a:solidFill>
            </a:rPr>
            <a:t>1,20m</a:t>
          </a:r>
        </a:p>
      </xdr:txBody>
    </xdr:sp>
    <xdr:clientData/>
  </xdr:twoCellAnchor>
  <xdr:twoCellAnchor>
    <xdr:from>
      <xdr:col>31</xdr:col>
      <xdr:colOff>0</xdr:colOff>
      <xdr:row>40</xdr:row>
      <xdr:rowOff>57152</xdr:rowOff>
    </xdr:from>
    <xdr:to>
      <xdr:col>32</xdr:col>
      <xdr:colOff>9525</xdr:colOff>
      <xdr:row>40</xdr:row>
      <xdr:rowOff>61913</xdr:rowOff>
    </xdr:to>
    <xdr:cxnSp macro="">
      <xdr:nvCxnSpPr>
        <xdr:cNvPr id="138" name="Conector recto de flecha 200">
          <a:extLst>
            <a:ext uri="{FF2B5EF4-FFF2-40B4-BE49-F238E27FC236}">
              <a16:creationId xmlns:a16="http://schemas.microsoft.com/office/drawing/2014/main" id="{00000000-0008-0000-0300-00008A000000}"/>
            </a:ext>
          </a:extLst>
        </xdr:cNvPr>
        <xdr:cNvCxnSpPr/>
      </xdr:nvCxnSpPr>
      <xdr:spPr>
        <a:xfrm>
          <a:off x="30918150" y="7099302"/>
          <a:ext cx="809625" cy="4761"/>
        </a:xfrm>
        <a:prstGeom prst="straightConnector1">
          <a:avLst/>
        </a:prstGeom>
        <a:ln w="19050">
          <a:solidFill>
            <a:schemeClr val="accent6">
              <a:lumMod val="75000"/>
            </a:schemeClr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66675</xdr:colOff>
      <xdr:row>38</xdr:row>
      <xdr:rowOff>76200</xdr:rowOff>
    </xdr:from>
    <xdr:to>
      <xdr:col>31</xdr:col>
      <xdr:colOff>704850</xdr:colOff>
      <xdr:row>39</xdr:row>
      <xdr:rowOff>152400</xdr:rowOff>
    </xdr:to>
    <xdr:sp macro="" textlink="">
      <xdr:nvSpPr>
        <xdr:cNvPr id="139" name="CuadroTexto 201">
          <a:extLst>
            <a:ext uri="{FF2B5EF4-FFF2-40B4-BE49-F238E27FC236}">
              <a16:creationId xmlns:a16="http://schemas.microsoft.com/office/drawing/2014/main" id="{00000000-0008-0000-0300-00008B000000}"/>
            </a:ext>
          </a:extLst>
        </xdr:cNvPr>
        <xdr:cNvSpPr txBox="1"/>
      </xdr:nvSpPr>
      <xdr:spPr>
        <a:xfrm>
          <a:off x="30984825" y="6788150"/>
          <a:ext cx="638175" cy="241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chemeClr val="accent2">
                  <a:lumMod val="75000"/>
                </a:schemeClr>
              </a:solidFill>
            </a:rPr>
            <a:t>0,60m</a:t>
          </a:r>
        </a:p>
      </xdr:txBody>
    </xdr:sp>
    <xdr:clientData/>
  </xdr:twoCellAnchor>
  <xdr:twoCellAnchor>
    <xdr:from>
      <xdr:col>28</xdr:col>
      <xdr:colOff>742950</xdr:colOff>
      <xdr:row>41</xdr:row>
      <xdr:rowOff>47625</xdr:rowOff>
    </xdr:from>
    <xdr:to>
      <xdr:col>28</xdr:col>
      <xdr:colOff>742950</xdr:colOff>
      <xdr:row>46</xdr:row>
      <xdr:rowOff>57150</xdr:rowOff>
    </xdr:to>
    <xdr:cxnSp macro="">
      <xdr:nvCxnSpPr>
        <xdr:cNvPr id="140" name="Conector recto de flecha 202">
          <a:extLst>
            <a:ext uri="{FF2B5EF4-FFF2-40B4-BE49-F238E27FC236}">
              <a16:creationId xmlns:a16="http://schemas.microsoft.com/office/drawing/2014/main" id="{00000000-0008-0000-0300-00008C000000}"/>
            </a:ext>
          </a:extLst>
        </xdr:cNvPr>
        <xdr:cNvCxnSpPr/>
      </xdr:nvCxnSpPr>
      <xdr:spPr>
        <a:xfrm>
          <a:off x="27914600" y="7254875"/>
          <a:ext cx="0" cy="835025"/>
        </a:xfrm>
        <a:prstGeom prst="straightConnector1">
          <a:avLst/>
        </a:prstGeom>
        <a:ln w="19050">
          <a:solidFill>
            <a:srgbClr val="FF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0</xdr:colOff>
      <xdr:row>43</xdr:row>
      <xdr:rowOff>0</xdr:rowOff>
    </xdr:from>
    <xdr:to>
      <xdr:col>28</xdr:col>
      <xdr:colOff>704850</xdr:colOff>
      <xdr:row>44</xdr:row>
      <xdr:rowOff>76201</xdr:rowOff>
    </xdr:to>
    <xdr:sp macro="" textlink="">
      <xdr:nvSpPr>
        <xdr:cNvPr id="141" name="CuadroTexto 204">
          <a:extLst>
            <a:ext uri="{FF2B5EF4-FFF2-40B4-BE49-F238E27FC236}">
              <a16:creationId xmlns:a16="http://schemas.microsoft.com/office/drawing/2014/main" id="{00000000-0008-0000-0300-00008D000000}"/>
            </a:ext>
          </a:extLst>
        </xdr:cNvPr>
        <xdr:cNvSpPr txBox="1"/>
      </xdr:nvSpPr>
      <xdr:spPr>
        <a:xfrm rot="10800000" flipV="1">
          <a:off x="27171650" y="7537450"/>
          <a:ext cx="704850" cy="2413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chemeClr val="accent2">
                  <a:lumMod val="75000"/>
                </a:schemeClr>
              </a:solidFill>
            </a:rPr>
            <a:t>1,60m</a:t>
          </a:r>
        </a:p>
      </xdr:txBody>
    </xdr:sp>
    <xdr:clientData/>
  </xdr:twoCellAnchor>
  <xdr:twoCellAnchor>
    <xdr:from>
      <xdr:col>1</xdr:col>
      <xdr:colOff>152400</xdr:colOff>
      <xdr:row>34</xdr:row>
      <xdr:rowOff>66675</xdr:rowOff>
    </xdr:from>
    <xdr:to>
      <xdr:col>1</xdr:col>
      <xdr:colOff>552450</xdr:colOff>
      <xdr:row>36</xdr:row>
      <xdr:rowOff>76201</xdr:rowOff>
    </xdr:to>
    <xdr:sp macro="" textlink="">
      <xdr:nvSpPr>
        <xdr:cNvPr id="142" name="Rectángulo 206">
          <a:extLst>
            <a:ext uri="{FF2B5EF4-FFF2-40B4-BE49-F238E27FC236}">
              <a16:creationId xmlns:a16="http://schemas.microsoft.com/office/drawing/2014/main" id="{00000000-0008-0000-0300-00008E000000}"/>
            </a:ext>
          </a:extLst>
        </xdr:cNvPr>
        <xdr:cNvSpPr/>
      </xdr:nvSpPr>
      <xdr:spPr>
        <a:xfrm>
          <a:off x="2038350" y="6118225"/>
          <a:ext cx="400050" cy="339726"/>
        </a:xfrm>
        <a:prstGeom prst="rect">
          <a:avLst/>
        </a:prstGeom>
        <a:noFill/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ES" sz="800" b="1">
              <a:solidFill>
                <a:schemeClr val="accent2">
                  <a:lumMod val="75000"/>
                </a:schemeClr>
              </a:solidFill>
            </a:rPr>
            <a:t>0,4m</a:t>
          </a:r>
        </a:p>
      </xdr:txBody>
    </xdr:sp>
    <xdr:clientData/>
  </xdr:twoCellAnchor>
  <xdr:twoCellAnchor>
    <xdr:from>
      <xdr:col>1</xdr:col>
      <xdr:colOff>361950</xdr:colOff>
      <xdr:row>31</xdr:row>
      <xdr:rowOff>85725</xdr:rowOff>
    </xdr:from>
    <xdr:to>
      <xdr:col>1</xdr:col>
      <xdr:colOff>361950</xdr:colOff>
      <xdr:row>34</xdr:row>
      <xdr:rowOff>95249</xdr:rowOff>
    </xdr:to>
    <xdr:cxnSp macro="">
      <xdr:nvCxnSpPr>
        <xdr:cNvPr id="143" name="Conector recto de flecha 207">
          <a:extLst>
            <a:ext uri="{FF2B5EF4-FFF2-40B4-BE49-F238E27FC236}">
              <a16:creationId xmlns:a16="http://schemas.microsoft.com/office/drawing/2014/main" id="{00000000-0008-0000-0300-00008F000000}"/>
            </a:ext>
          </a:extLst>
        </xdr:cNvPr>
        <xdr:cNvCxnSpPr/>
      </xdr:nvCxnSpPr>
      <xdr:spPr>
        <a:xfrm>
          <a:off x="2247900" y="5641975"/>
          <a:ext cx="0" cy="504824"/>
        </a:xfrm>
        <a:prstGeom prst="straightConnector1">
          <a:avLst/>
        </a:prstGeom>
        <a:ln w="19050"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400050</xdr:colOff>
      <xdr:row>32</xdr:row>
      <xdr:rowOff>66675</xdr:rowOff>
    </xdr:from>
    <xdr:to>
      <xdr:col>2</xdr:col>
      <xdr:colOff>47625</xdr:colOff>
      <xdr:row>33</xdr:row>
      <xdr:rowOff>114300</xdr:rowOff>
    </xdr:to>
    <xdr:sp macro="" textlink="">
      <xdr:nvSpPr>
        <xdr:cNvPr id="144" name="CuadroTexto 208">
          <a:extLst>
            <a:ext uri="{FF2B5EF4-FFF2-40B4-BE49-F238E27FC236}">
              <a16:creationId xmlns:a16="http://schemas.microsoft.com/office/drawing/2014/main" id="{00000000-0008-0000-0300-000090000000}"/>
            </a:ext>
          </a:extLst>
        </xdr:cNvPr>
        <xdr:cNvSpPr txBox="1"/>
      </xdr:nvSpPr>
      <xdr:spPr>
        <a:xfrm>
          <a:off x="2286000" y="5788025"/>
          <a:ext cx="523875" cy="212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ES" sz="1000" b="1">
              <a:solidFill>
                <a:schemeClr val="accent2">
                  <a:lumMod val="75000"/>
                </a:schemeClr>
              </a:solidFill>
            </a:rPr>
            <a:t>0,6m</a:t>
          </a:r>
        </a:p>
      </xdr:txBody>
    </xdr:sp>
    <xdr:clientData/>
  </xdr:twoCellAnchor>
  <xdr:twoCellAnchor>
    <xdr:from>
      <xdr:col>9</xdr:col>
      <xdr:colOff>1333500</xdr:colOff>
      <xdr:row>38</xdr:row>
      <xdr:rowOff>58738</xdr:rowOff>
    </xdr:from>
    <xdr:to>
      <xdr:col>9</xdr:col>
      <xdr:colOff>1743075</xdr:colOff>
      <xdr:row>38</xdr:row>
      <xdr:rowOff>66675</xdr:rowOff>
    </xdr:to>
    <xdr:cxnSp macro="">
      <xdr:nvCxnSpPr>
        <xdr:cNvPr id="145" name="Conector recto de flecha 210">
          <a:extLst>
            <a:ext uri="{FF2B5EF4-FFF2-40B4-BE49-F238E27FC236}">
              <a16:creationId xmlns:a16="http://schemas.microsoft.com/office/drawing/2014/main" id="{00000000-0008-0000-0300-000091000000}"/>
            </a:ext>
          </a:extLst>
        </xdr:cNvPr>
        <xdr:cNvCxnSpPr/>
      </xdr:nvCxnSpPr>
      <xdr:spPr>
        <a:xfrm>
          <a:off x="10077450" y="6678613"/>
          <a:ext cx="409575" cy="7937"/>
        </a:xfrm>
        <a:prstGeom prst="straightConnector1">
          <a:avLst/>
        </a:prstGeom>
        <a:ln>
          <a:solidFill>
            <a:schemeClr val="accent6">
              <a:lumMod val="75000"/>
            </a:schemeClr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1704975</xdr:colOff>
      <xdr:row>38</xdr:row>
      <xdr:rowOff>66675</xdr:rowOff>
    </xdr:from>
    <xdr:to>
      <xdr:col>10</xdr:col>
      <xdr:colOff>215900</xdr:colOff>
      <xdr:row>38</xdr:row>
      <xdr:rowOff>76200</xdr:rowOff>
    </xdr:to>
    <xdr:cxnSp macro="">
      <xdr:nvCxnSpPr>
        <xdr:cNvPr id="146" name="Conector recto de flecha 212">
          <a:extLst>
            <a:ext uri="{FF2B5EF4-FFF2-40B4-BE49-F238E27FC236}">
              <a16:creationId xmlns:a16="http://schemas.microsoft.com/office/drawing/2014/main" id="{00000000-0008-0000-0300-000092000000}"/>
            </a:ext>
          </a:extLst>
        </xdr:cNvPr>
        <xdr:cNvCxnSpPr/>
      </xdr:nvCxnSpPr>
      <xdr:spPr>
        <a:xfrm>
          <a:off x="10448925" y="6686550"/>
          <a:ext cx="330200" cy="9525"/>
        </a:xfrm>
        <a:prstGeom prst="straightConnector1">
          <a:avLst/>
        </a:prstGeom>
        <a:ln>
          <a:solidFill>
            <a:schemeClr val="accent6">
              <a:lumMod val="75000"/>
            </a:schemeClr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257175</xdr:colOff>
      <xdr:row>31</xdr:row>
      <xdr:rowOff>0</xdr:rowOff>
    </xdr:from>
    <xdr:to>
      <xdr:col>11</xdr:col>
      <xdr:colOff>257175</xdr:colOff>
      <xdr:row>37</xdr:row>
      <xdr:rowOff>57150</xdr:rowOff>
    </xdr:to>
    <xdr:cxnSp macro="">
      <xdr:nvCxnSpPr>
        <xdr:cNvPr id="147" name="Conector recto de flecha 215">
          <a:extLst>
            <a:ext uri="{FF2B5EF4-FFF2-40B4-BE49-F238E27FC236}">
              <a16:creationId xmlns:a16="http://schemas.microsoft.com/office/drawing/2014/main" id="{00000000-0008-0000-0300-000093000000}"/>
            </a:ext>
          </a:extLst>
        </xdr:cNvPr>
        <xdr:cNvCxnSpPr/>
      </xdr:nvCxnSpPr>
      <xdr:spPr>
        <a:xfrm>
          <a:off x="11617325" y="5556250"/>
          <a:ext cx="0" cy="1047750"/>
        </a:xfrm>
        <a:prstGeom prst="straightConnector1">
          <a:avLst/>
        </a:prstGeom>
        <a:ln w="19050">
          <a:solidFill>
            <a:srgbClr val="FF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285750</xdr:colOff>
      <xdr:row>32</xdr:row>
      <xdr:rowOff>95250</xdr:rowOff>
    </xdr:from>
    <xdr:to>
      <xdr:col>12</xdr:col>
      <xdr:colOff>161925</xdr:colOff>
      <xdr:row>34</xdr:row>
      <xdr:rowOff>9525</xdr:rowOff>
    </xdr:to>
    <xdr:sp macro="" textlink="">
      <xdr:nvSpPr>
        <xdr:cNvPr id="148" name="CuadroTexto 216">
          <a:extLst>
            <a:ext uri="{FF2B5EF4-FFF2-40B4-BE49-F238E27FC236}">
              <a16:creationId xmlns:a16="http://schemas.microsoft.com/office/drawing/2014/main" id="{00000000-0008-0000-0300-000094000000}"/>
            </a:ext>
          </a:extLst>
        </xdr:cNvPr>
        <xdr:cNvSpPr txBox="1"/>
      </xdr:nvSpPr>
      <xdr:spPr>
        <a:xfrm>
          <a:off x="11645900" y="5816600"/>
          <a:ext cx="676275" cy="244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chemeClr val="accent2">
                  <a:lumMod val="75000"/>
                </a:schemeClr>
              </a:solidFill>
            </a:rPr>
            <a:t>1,50m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142875</xdr:rowOff>
    </xdr:from>
    <xdr:to>
      <xdr:col>1</xdr:col>
      <xdr:colOff>1514475</xdr:colOff>
      <xdr:row>3</xdr:row>
      <xdr:rowOff>57150</xdr:rowOff>
    </xdr:to>
    <xdr:pic>
      <xdr:nvPicPr>
        <xdr:cNvPr id="2" name="Picture 2" descr="Resultado de imaxes para collection nh logo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142875"/>
          <a:ext cx="1457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3" name="Picture 206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4" name="Picture 208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5" name="Picture 210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6" name="Picture 212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7" name="Picture 217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8" name="Picture 219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9" name="Picture 22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19" name="Picture 244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20" name="Picture 246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21" name="Picture 248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22" name="Picture 250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23" name="Picture 252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24" name="Picture 254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25" name="Picture 256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26" name="Picture 258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36" name="Picture 284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37" name="Picture 286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38" name="Picture 288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39" name="Picture 290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40" name="Picture 292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41" name="Picture 294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42" name="Picture 296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43" name="Picture 298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44" name="Picture 300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45" name="Picture 302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46" name="Picture 304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47" name="Picture 306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48" name="Picture 308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49" name="Picture 310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50" name="Picture 312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51" name="Picture 314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61" name="Picture 334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62" name="Picture 335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63" name="Picture 336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64" name="Picture 337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65" name="Picture 338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66" name="Picture 339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67" name="Picture 340">
          <a:extLst>
            <a:ext uri="{FF2B5EF4-FFF2-40B4-BE49-F238E27FC236}">
              <a16:creationId xmlns:a16="http://schemas.microsoft.com/office/drawing/2014/main" id="{00000000-0008-0000-07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68" name="Picture 341">
          <a:extLst>
            <a:ext uri="{FF2B5EF4-FFF2-40B4-BE49-F238E27FC236}">
              <a16:creationId xmlns:a16="http://schemas.microsoft.com/office/drawing/2014/main" id="{00000000-0008-0000-07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69" name="Picture 384">
          <a:extLst>
            <a:ext uri="{FF2B5EF4-FFF2-40B4-BE49-F238E27FC236}">
              <a16:creationId xmlns:a16="http://schemas.microsoft.com/office/drawing/2014/main" id="{00000000-0008-0000-07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70" name="Picture 385">
          <a:extLst>
            <a:ext uri="{FF2B5EF4-FFF2-40B4-BE49-F238E27FC236}">
              <a16:creationId xmlns:a16="http://schemas.microsoft.com/office/drawing/2014/main" id="{00000000-0008-0000-07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71" name="Picture 387">
          <a:extLst>
            <a:ext uri="{FF2B5EF4-FFF2-40B4-BE49-F238E27FC236}">
              <a16:creationId xmlns:a16="http://schemas.microsoft.com/office/drawing/2014/main" id="{00000000-0008-0000-07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72" name="Picture 388">
          <a:extLst>
            <a:ext uri="{FF2B5EF4-FFF2-40B4-BE49-F238E27FC236}">
              <a16:creationId xmlns:a16="http://schemas.microsoft.com/office/drawing/2014/main" id="{00000000-0008-0000-07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00000000-0008-0000-08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76" name="Picture 206">
          <a:extLst>
            <a:ext uri="{FF2B5EF4-FFF2-40B4-BE49-F238E27FC236}">
              <a16:creationId xmlns:a16="http://schemas.microsoft.com/office/drawing/2014/main" id="{00000000-0008-0000-08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77" name="Picture 208">
          <a:extLst>
            <a:ext uri="{FF2B5EF4-FFF2-40B4-BE49-F238E27FC236}">
              <a16:creationId xmlns:a16="http://schemas.microsoft.com/office/drawing/2014/main" id="{00000000-0008-0000-08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78" name="Picture 210">
          <a:extLst>
            <a:ext uri="{FF2B5EF4-FFF2-40B4-BE49-F238E27FC236}">
              <a16:creationId xmlns:a16="http://schemas.microsoft.com/office/drawing/2014/main" id="{00000000-0008-0000-08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79" name="Picture 212">
          <a:extLst>
            <a:ext uri="{FF2B5EF4-FFF2-40B4-BE49-F238E27FC236}">
              <a16:creationId xmlns:a16="http://schemas.microsoft.com/office/drawing/2014/main" id="{00000000-0008-0000-08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80" name="Picture 217">
          <a:extLst>
            <a:ext uri="{FF2B5EF4-FFF2-40B4-BE49-F238E27FC236}">
              <a16:creationId xmlns:a16="http://schemas.microsoft.com/office/drawing/2014/main" id="{00000000-0008-0000-08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81" name="Picture 219">
          <a:extLst>
            <a:ext uri="{FF2B5EF4-FFF2-40B4-BE49-F238E27FC236}">
              <a16:creationId xmlns:a16="http://schemas.microsoft.com/office/drawing/2014/main" id="{00000000-0008-0000-08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82" name="Picture 221">
          <a:extLst>
            <a:ext uri="{FF2B5EF4-FFF2-40B4-BE49-F238E27FC236}">
              <a16:creationId xmlns:a16="http://schemas.microsoft.com/office/drawing/2014/main" id="{00000000-0008-0000-08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92" name="Picture 244">
          <a:extLst>
            <a:ext uri="{FF2B5EF4-FFF2-40B4-BE49-F238E27FC236}">
              <a16:creationId xmlns:a16="http://schemas.microsoft.com/office/drawing/2014/main" id="{00000000-0008-0000-08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93" name="Picture 246">
          <a:extLst>
            <a:ext uri="{FF2B5EF4-FFF2-40B4-BE49-F238E27FC236}">
              <a16:creationId xmlns:a16="http://schemas.microsoft.com/office/drawing/2014/main" id="{00000000-0008-0000-08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94" name="Picture 248">
          <a:extLst>
            <a:ext uri="{FF2B5EF4-FFF2-40B4-BE49-F238E27FC236}">
              <a16:creationId xmlns:a16="http://schemas.microsoft.com/office/drawing/2014/main" id="{00000000-0008-0000-08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95" name="Picture 250">
          <a:extLst>
            <a:ext uri="{FF2B5EF4-FFF2-40B4-BE49-F238E27FC236}">
              <a16:creationId xmlns:a16="http://schemas.microsoft.com/office/drawing/2014/main" id="{00000000-0008-0000-08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96" name="Picture 252">
          <a:extLst>
            <a:ext uri="{FF2B5EF4-FFF2-40B4-BE49-F238E27FC236}">
              <a16:creationId xmlns:a16="http://schemas.microsoft.com/office/drawing/2014/main" id="{00000000-0008-0000-08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97" name="Picture 254">
          <a:extLst>
            <a:ext uri="{FF2B5EF4-FFF2-40B4-BE49-F238E27FC236}">
              <a16:creationId xmlns:a16="http://schemas.microsoft.com/office/drawing/2014/main" id="{00000000-0008-0000-08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98" name="Picture 256">
          <a:extLst>
            <a:ext uri="{FF2B5EF4-FFF2-40B4-BE49-F238E27FC236}">
              <a16:creationId xmlns:a16="http://schemas.microsoft.com/office/drawing/2014/main" id="{00000000-0008-0000-08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99" name="Picture 258">
          <a:extLst>
            <a:ext uri="{FF2B5EF4-FFF2-40B4-BE49-F238E27FC236}">
              <a16:creationId xmlns:a16="http://schemas.microsoft.com/office/drawing/2014/main" id="{00000000-0008-0000-08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109" name="Picture 284">
          <a:extLst>
            <a:ext uri="{FF2B5EF4-FFF2-40B4-BE49-F238E27FC236}">
              <a16:creationId xmlns:a16="http://schemas.microsoft.com/office/drawing/2014/main" id="{00000000-0008-0000-08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110" name="Picture 286">
          <a:extLst>
            <a:ext uri="{FF2B5EF4-FFF2-40B4-BE49-F238E27FC236}">
              <a16:creationId xmlns:a16="http://schemas.microsoft.com/office/drawing/2014/main" id="{00000000-0008-0000-08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111" name="Picture 288">
          <a:extLst>
            <a:ext uri="{FF2B5EF4-FFF2-40B4-BE49-F238E27FC236}">
              <a16:creationId xmlns:a16="http://schemas.microsoft.com/office/drawing/2014/main" id="{00000000-0008-0000-08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112" name="Picture 290">
          <a:extLst>
            <a:ext uri="{FF2B5EF4-FFF2-40B4-BE49-F238E27FC236}">
              <a16:creationId xmlns:a16="http://schemas.microsoft.com/office/drawing/2014/main" id="{00000000-0008-0000-08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113" name="Picture 292">
          <a:extLst>
            <a:ext uri="{FF2B5EF4-FFF2-40B4-BE49-F238E27FC236}">
              <a16:creationId xmlns:a16="http://schemas.microsoft.com/office/drawing/2014/main" id="{00000000-0008-0000-08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114" name="Picture 294">
          <a:extLst>
            <a:ext uri="{FF2B5EF4-FFF2-40B4-BE49-F238E27FC236}">
              <a16:creationId xmlns:a16="http://schemas.microsoft.com/office/drawing/2014/main" id="{00000000-0008-0000-08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115" name="Picture 296">
          <a:extLst>
            <a:ext uri="{FF2B5EF4-FFF2-40B4-BE49-F238E27FC236}">
              <a16:creationId xmlns:a16="http://schemas.microsoft.com/office/drawing/2014/main" id="{00000000-0008-0000-08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116" name="Picture 298">
          <a:extLst>
            <a:ext uri="{FF2B5EF4-FFF2-40B4-BE49-F238E27FC236}">
              <a16:creationId xmlns:a16="http://schemas.microsoft.com/office/drawing/2014/main" id="{00000000-0008-0000-08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117" name="Picture 300">
          <a:extLst>
            <a:ext uri="{FF2B5EF4-FFF2-40B4-BE49-F238E27FC236}">
              <a16:creationId xmlns:a16="http://schemas.microsoft.com/office/drawing/2014/main" id="{00000000-0008-0000-08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118" name="Picture 302">
          <a:extLst>
            <a:ext uri="{FF2B5EF4-FFF2-40B4-BE49-F238E27FC236}">
              <a16:creationId xmlns:a16="http://schemas.microsoft.com/office/drawing/2014/main" id="{00000000-0008-0000-08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119" name="Picture 304">
          <a:extLst>
            <a:ext uri="{FF2B5EF4-FFF2-40B4-BE49-F238E27FC236}">
              <a16:creationId xmlns:a16="http://schemas.microsoft.com/office/drawing/2014/main" id="{00000000-0008-0000-08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120" name="Picture 306">
          <a:extLst>
            <a:ext uri="{FF2B5EF4-FFF2-40B4-BE49-F238E27FC236}">
              <a16:creationId xmlns:a16="http://schemas.microsoft.com/office/drawing/2014/main" id="{00000000-0008-0000-08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121" name="Picture 308">
          <a:extLst>
            <a:ext uri="{FF2B5EF4-FFF2-40B4-BE49-F238E27FC236}">
              <a16:creationId xmlns:a16="http://schemas.microsoft.com/office/drawing/2014/main" id="{00000000-0008-0000-08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122" name="Picture 310">
          <a:extLst>
            <a:ext uri="{FF2B5EF4-FFF2-40B4-BE49-F238E27FC236}">
              <a16:creationId xmlns:a16="http://schemas.microsoft.com/office/drawing/2014/main" id="{00000000-0008-0000-08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123" name="Picture 312">
          <a:extLst>
            <a:ext uri="{FF2B5EF4-FFF2-40B4-BE49-F238E27FC236}">
              <a16:creationId xmlns:a16="http://schemas.microsoft.com/office/drawing/2014/main" id="{00000000-0008-0000-08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124" name="Picture 314">
          <a:extLst>
            <a:ext uri="{FF2B5EF4-FFF2-40B4-BE49-F238E27FC236}">
              <a16:creationId xmlns:a16="http://schemas.microsoft.com/office/drawing/2014/main" id="{00000000-0008-0000-08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134" name="Picture 334">
          <a:extLst>
            <a:ext uri="{FF2B5EF4-FFF2-40B4-BE49-F238E27FC236}">
              <a16:creationId xmlns:a16="http://schemas.microsoft.com/office/drawing/2014/main" id="{00000000-0008-0000-08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135" name="Picture 335">
          <a:extLst>
            <a:ext uri="{FF2B5EF4-FFF2-40B4-BE49-F238E27FC236}">
              <a16:creationId xmlns:a16="http://schemas.microsoft.com/office/drawing/2014/main" id="{00000000-0008-0000-08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136" name="Picture 336">
          <a:extLst>
            <a:ext uri="{FF2B5EF4-FFF2-40B4-BE49-F238E27FC236}">
              <a16:creationId xmlns:a16="http://schemas.microsoft.com/office/drawing/2014/main" id="{00000000-0008-0000-08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137" name="Picture 337">
          <a:extLst>
            <a:ext uri="{FF2B5EF4-FFF2-40B4-BE49-F238E27FC236}">
              <a16:creationId xmlns:a16="http://schemas.microsoft.com/office/drawing/2014/main" id="{00000000-0008-0000-08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138" name="Picture 338">
          <a:extLst>
            <a:ext uri="{FF2B5EF4-FFF2-40B4-BE49-F238E27FC236}">
              <a16:creationId xmlns:a16="http://schemas.microsoft.com/office/drawing/2014/main" id="{00000000-0008-0000-08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139" name="Picture 339">
          <a:extLst>
            <a:ext uri="{FF2B5EF4-FFF2-40B4-BE49-F238E27FC236}">
              <a16:creationId xmlns:a16="http://schemas.microsoft.com/office/drawing/2014/main" id="{00000000-0008-0000-08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140" name="Picture 340">
          <a:extLst>
            <a:ext uri="{FF2B5EF4-FFF2-40B4-BE49-F238E27FC236}">
              <a16:creationId xmlns:a16="http://schemas.microsoft.com/office/drawing/2014/main" id="{00000000-0008-0000-08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141" name="Picture 341">
          <a:extLst>
            <a:ext uri="{FF2B5EF4-FFF2-40B4-BE49-F238E27FC236}">
              <a16:creationId xmlns:a16="http://schemas.microsoft.com/office/drawing/2014/main" id="{00000000-0008-0000-08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142" name="Picture 384">
          <a:extLst>
            <a:ext uri="{FF2B5EF4-FFF2-40B4-BE49-F238E27FC236}">
              <a16:creationId xmlns:a16="http://schemas.microsoft.com/office/drawing/2014/main" id="{00000000-0008-0000-08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143" name="Picture 385">
          <a:extLst>
            <a:ext uri="{FF2B5EF4-FFF2-40B4-BE49-F238E27FC236}">
              <a16:creationId xmlns:a16="http://schemas.microsoft.com/office/drawing/2014/main" id="{00000000-0008-0000-08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144" name="Picture 387">
          <a:extLst>
            <a:ext uri="{FF2B5EF4-FFF2-40B4-BE49-F238E27FC236}">
              <a16:creationId xmlns:a16="http://schemas.microsoft.com/office/drawing/2014/main" id="{00000000-0008-0000-08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145" name="Picture 388">
          <a:extLst>
            <a:ext uri="{FF2B5EF4-FFF2-40B4-BE49-F238E27FC236}">
              <a16:creationId xmlns:a16="http://schemas.microsoft.com/office/drawing/2014/main" id="{00000000-0008-0000-08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1</xdr:row>
      <xdr:rowOff>0</xdr:rowOff>
    </xdr:from>
    <xdr:to>
      <xdr:col>4</xdr:col>
      <xdr:colOff>0</xdr:colOff>
      <xdr:row>1</xdr:row>
      <xdr:rowOff>0</xdr:rowOff>
    </xdr:to>
    <xdr:pic>
      <xdr:nvPicPr>
        <xdr:cNvPr id="90" name="Picture 1">
          <a:extLst>
            <a:ext uri="{FF2B5EF4-FFF2-40B4-BE49-F238E27FC236}">
              <a16:creationId xmlns:a16="http://schemas.microsoft.com/office/drawing/2014/main" id="{00000000-0008-0000-09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01425" y="1076325"/>
          <a:ext cx="571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1</xdr:row>
      <xdr:rowOff>0</xdr:rowOff>
    </xdr:from>
    <xdr:to>
      <xdr:col>4</xdr:col>
      <xdr:colOff>0</xdr:colOff>
      <xdr:row>1</xdr:row>
      <xdr:rowOff>0</xdr:rowOff>
    </xdr:to>
    <xdr:pic>
      <xdr:nvPicPr>
        <xdr:cNvPr id="91" name="Picture 206">
          <a:extLst>
            <a:ext uri="{FF2B5EF4-FFF2-40B4-BE49-F238E27FC236}">
              <a16:creationId xmlns:a16="http://schemas.microsoft.com/office/drawing/2014/main" id="{00000000-0008-0000-09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01425" y="1076325"/>
          <a:ext cx="571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1</xdr:row>
      <xdr:rowOff>0</xdr:rowOff>
    </xdr:from>
    <xdr:to>
      <xdr:col>4</xdr:col>
      <xdr:colOff>0</xdr:colOff>
      <xdr:row>1</xdr:row>
      <xdr:rowOff>0</xdr:rowOff>
    </xdr:to>
    <xdr:pic>
      <xdr:nvPicPr>
        <xdr:cNvPr id="92" name="Picture 208">
          <a:extLst>
            <a:ext uri="{FF2B5EF4-FFF2-40B4-BE49-F238E27FC236}">
              <a16:creationId xmlns:a16="http://schemas.microsoft.com/office/drawing/2014/main" id="{00000000-0008-0000-09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01425" y="1076325"/>
          <a:ext cx="571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1</xdr:row>
      <xdr:rowOff>0</xdr:rowOff>
    </xdr:from>
    <xdr:to>
      <xdr:col>4</xdr:col>
      <xdr:colOff>0</xdr:colOff>
      <xdr:row>1</xdr:row>
      <xdr:rowOff>0</xdr:rowOff>
    </xdr:to>
    <xdr:pic>
      <xdr:nvPicPr>
        <xdr:cNvPr id="93" name="Picture 210">
          <a:extLst>
            <a:ext uri="{FF2B5EF4-FFF2-40B4-BE49-F238E27FC236}">
              <a16:creationId xmlns:a16="http://schemas.microsoft.com/office/drawing/2014/main" id="{00000000-0008-0000-09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01425" y="1076325"/>
          <a:ext cx="571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1</xdr:row>
      <xdr:rowOff>0</xdr:rowOff>
    </xdr:from>
    <xdr:to>
      <xdr:col>4</xdr:col>
      <xdr:colOff>0</xdr:colOff>
      <xdr:row>1</xdr:row>
      <xdr:rowOff>0</xdr:rowOff>
    </xdr:to>
    <xdr:pic>
      <xdr:nvPicPr>
        <xdr:cNvPr id="94" name="Picture 212">
          <a:extLst>
            <a:ext uri="{FF2B5EF4-FFF2-40B4-BE49-F238E27FC236}">
              <a16:creationId xmlns:a16="http://schemas.microsoft.com/office/drawing/2014/main" id="{00000000-0008-0000-09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01425" y="1076325"/>
          <a:ext cx="571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1</xdr:row>
      <xdr:rowOff>0</xdr:rowOff>
    </xdr:from>
    <xdr:to>
      <xdr:col>4</xdr:col>
      <xdr:colOff>0</xdr:colOff>
      <xdr:row>1</xdr:row>
      <xdr:rowOff>0</xdr:rowOff>
    </xdr:to>
    <xdr:pic>
      <xdr:nvPicPr>
        <xdr:cNvPr id="95" name="Picture 217">
          <a:extLst>
            <a:ext uri="{FF2B5EF4-FFF2-40B4-BE49-F238E27FC236}">
              <a16:creationId xmlns:a16="http://schemas.microsoft.com/office/drawing/2014/main" id="{00000000-0008-0000-09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01425" y="1076325"/>
          <a:ext cx="571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1</xdr:row>
      <xdr:rowOff>0</xdr:rowOff>
    </xdr:from>
    <xdr:to>
      <xdr:col>4</xdr:col>
      <xdr:colOff>0</xdr:colOff>
      <xdr:row>1</xdr:row>
      <xdr:rowOff>0</xdr:rowOff>
    </xdr:to>
    <xdr:pic>
      <xdr:nvPicPr>
        <xdr:cNvPr id="96" name="Picture 219">
          <a:extLst>
            <a:ext uri="{FF2B5EF4-FFF2-40B4-BE49-F238E27FC236}">
              <a16:creationId xmlns:a16="http://schemas.microsoft.com/office/drawing/2014/main" id="{00000000-0008-0000-09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01425" y="1076325"/>
          <a:ext cx="571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1</xdr:row>
      <xdr:rowOff>0</xdr:rowOff>
    </xdr:from>
    <xdr:to>
      <xdr:col>4</xdr:col>
      <xdr:colOff>0</xdr:colOff>
      <xdr:row>1</xdr:row>
      <xdr:rowOff>0</xdr:rowOff>
    </xdr:to>
    <xdr:pic>
      <xdr:nvPicPr>
        <xdr:cNvPr id="97" name="Picture 221">
          <a:extLst>
            <a:ext uri="{FF2B5EF4-FFF2-40B4-BE49-F238E27FC236}">
              <a16:creationId xmlns:a16="http://schemas.microsoft.com/office/drawing/2014/main" id="{00000000-0008-0000-09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01425" y="1076325"/>
          <a:ext cx="571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1</xdr:row>
      <xdr:rowOff>0</xdr:rowOff>
    </xdr:from>
    <xdr:to>
      <xdr:col>4</xdr:col>
      <xdr:colOff>0</xdr:colOff>
      <xdr:row>1</xdr:row>
      <xdr:rowOff>0</xdr:rowOff>
    </xdr:to>
    <xdr:pic>
      <xdr:nvPicPr>
        <xdr:cNvPr id="98" name="Picture 244">
          <a:extLst>
            <a:ext uri="{FF2B5EF4-FFF2-40B4-BE49-F238E27FC236}">
              <a16:creationId xmlns:a16="http://schemas.microsoft.com/office/drawing/2014/main" id="{00000000-0008-0000-09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01425" y="1076325"/>
          <a:ext cx="571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1</xdr:row>
      <xdr:rowOff>0</xdr:rowOff>
    </xdr:from>
    <xdr:to>
      <xdr:col>4</xdr:col>
      <xdr:colOff>0</xdr:colOff>
      <xdr:row>1</xdr:row>
      <xdr:rowOff>0</xdr:rowOff>
    </xdr:to>
    <xdr:pic>
      <xdr:nvPicPr>
        <xdr:cNvPr id="99" name="Picture 246">
          <a:extLst>
            <a:ext uri="{FF2B5EF4-FFF2-40B4-BE49-F238E27FC236}">
              <a16:creationId xmlns:a16="http://schemas.microsoft.com/office/drawing/2014/main" id="{00000000-0008-0000-09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01425" y="1076325"/>
          <a:ext cx="571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1</xdr:row>
      <xdr:rowOff>0</xdr:rowOff>
    </xdr:from>
    <xdr:to>
      <xdr:col>4</xdr:col>
      <xdr:colOff>0</xdr:colOff>
      <xdr:row>1</xdr:row>
      <xdr:rowOff>0</xdr:rowOff>
    </xdr:to>
    <xdr:pic>
      <xdr:nvPicPr>
        <xdr:cNvPr id="100" name="Picture 248">
          <a:extLst>
            <a:ext uri="{FF2B5EF4-FFF2-40B4-BE49-F238E27FC236}">
              <a16:creationId xmlns:a16="http://schemas.microsoft.com/office/drawing/2014/main" id="{00000000-0008-0000-09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01425" y="1076325"/>
          <a:ext cx="571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1</xdr:row>
      <xdr:rowOff>0</xdr:rowOff>
    </xdr:from>
    <xdr:to>
      <xdr:col>4</xdr:col>
      <xdr:colOff>0</xdr:colOff>
      <xdr:row>1</xdr:row>
      <xdr:rowOff>0</xdr:rowOff>
    </xdr:to>
    <xdr:pic>
      <xdr:nvPicPr>
        <xdr:cNvPr id="101" name="Picture 250">
          <a:extLst>
            <a:ext uri="{FF2B5EF4-FFF2-40B4-BE49-F238E27FC236}">
              <a16:creationId xmlns:a16="http://schemas.microsoft.com/office/drawing/2014/main" id="{00000000-0008-0000-09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01425" y="1076325"/>
          <a:ext cx="571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1</xdr:row>
      <xdr:rowOff>0</xdr:rowOff>
    </xdr:from>
    <xdr:to>
      <xdr:col>4</xdr:col>
      <xdr:colOff>0</xdr:colOff>
      <xdr:row>1</xdr:row>
      <xdr:rowOff>0</xdr:rowOff>
    </xdr:to>
    <xdr:pic>
      <xdr:nvPicPr>
        <xdr:cNvPr id="102" name="Picture 252">
          <a:extLst>
            <a:ext uri="{FF2B5EF4-FFF2-40B4-BE49-F238E27FC236}">
              <a16:creationId xmlns:a16="http://schemas.microsoft.com/office/drawing/2014/main" id="{00000000-0008-0000-09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01425" y="1076325"/>
          <a:ext cx="571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1</xdr:row>
      <xdr:rowOff>0</xdr:rowOff>
    </xdr:from>
    <xdr:to>
      <xdr:col>4</xdr:col>
      <xdr:colOff>0</xdr:colOff>
      <xdr:row>1</xdr:row>
      <xdr:rowOff>0</xdr:rowOff>
    </xdr:to>
    <xdr:pic>
      <xdr:nvPicPr>
        <xdr:cNvPr id="103" name="Picture 254">
          <a:extLst>
            <a:ext uri="{FF2B5EF4-FFF2-40B4-BE49-F238E27FC236}">
              <a16:creationId xmlns:a16="http://schemas.microsoft.com/office/drawing/2014/main" id="{00000000-0008-0000-09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01425" y="1076325"/>
          <a:ext cx="571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1</xdr:row>
      <xdr:rowOff>0</xdr:rowOff>
    </xdr:from>
    <xdr:to>
      <xdr:col>4</xdr:col>
      <xdr:colOff>0</xdr:colOff>
      <xdr:row>1</xdr:row>
      <xdr:rowOff>0</xdr:rowOff>
    </xdr:to>
    <xdr:pic>
      <xdr:nvPicPr>
        <xdr:cNvPr id="104" name="Picture 256">
          <a:extLst>
            <a:ext uri="{FF2B5EF4-FFF2-40B4-BE49-F238E27FC236}">
              <a16:creationId xmlns:a16="http://schemas.microsoft.com/office/drawing/2014/main" id="{00000000-0008-0000-09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01425" y="1076325"/>
          <a:ext cx="571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1</xdr:row>
      <xdr:rowOff>0</xdr:rowOff>
    </xdr:from>
    <xdr:to>
      <xdr:col>4</xdr:col>
      <xdr:colOff>0</xdr:colOff>
      <xdr:row>1</xdr:row>
      <xdr:rowOff>0</xdr:rowOff>
    </xdr:to>
    <xdr:pic>
      <xdr:nvPicPr>
        <xdr:cNvPr id="105" name="Picture 258">
          <a:extLst>
            <a:ext uri="{FF2B5EF4-FFF2-40B4-BE49-F238E27FC236}">
              <a16:creationId xmlns:a16="http://schemas.microsoft.com/office/drawing/2014/main" id="{00000000-0008-0000-09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01425" y="1076325"/>
          <a:ext cx="571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1</xdr:row>
      <xdr:rowOff>0</xdr:rowOff>
    </xdr:from>
    <xdr:to>
      <xdr:col>4</xdr:col>
      <xdr:colOff>0</xdr:colOff>
      <xdr:row>1</xdr:row>
      <xdr:rowOff>0</xdr:rowOff>
    </xdr:to>
    <xdr:pic>
      <xdr:nvPicPr>
        <xdr:cNvPr id="106" name="Picture 284">
          <a:extLst>
            <a:ext uri="{FF2B5EF4-FFF2-40B4-BE49-F238E27FC236}">
              <a16:creationId xmlns:a16="http://schemas.microsoft.com/office/drawing/2014/main" id="{00000000-0008-0000-09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01425" y="1076325"/>
          <a:ext cx="571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1</xdr:row>
      <xdr:rowOff>0</xdr:rowOff>
    </xdr:from>
    <xdr:to>
      <xdr:col>4</xdr:col>
      <xdr:colOff>0</xdr:colOff>
      <xdr:row>1</xdr:row>
      <xdr:rowOff>0</xdr:rowOff>
    </xdr:to>
    <xdr:pic>
      <xdr:nvPicPr>
        <xdr:cNvPr id="107" name="Picture 286">
          <a:extLst>
            <a:ext uri="{FF2B5EF4-FFF2-40B4-BE49-F238E27FC236}">
              <a16:creationId xmlns:a16="http://schemas.microsoft.com/office/drawing/2014/main" id="{00000000-0008-0000-09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01425" y="1076325"/>
          <a:ext cx="571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1</xdr:row>
      <xdr:rowOff>0</xdr:rowOff>
    </xdr:from>
    <xdr:to>
      <xdr:col>4</xdr:col>
      <xdr:colOff>0</xdr:colOff>
      <xdr:row>1</xdr:row>
      <xdr:rowOff>0</xdr:rowOff>
    </xdr:to>
    <xdr:pic>
      <xdr:nvPicPr>
        <xdr:cNvPr id="108" name="Picture 288">
          <a:extLst>
            <a:ext uri="{FF2B5EF4-FFF2-40B4-BE49-F238E27FC236}">
              <a16:creationId xmlns:a16="http://schemas.microsoft.com/office/drawing/2014/main" id="{00000000-0008-0000-09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01425" y="1076325"/>
          <a:ext cx="571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1</xdr:row>
      <xdr:rowOff>0</xdr:rowOff>
    </xdr:from>
    <xdr:to>
      <xdr:col>4</xdr:col>
      <xdr:colOff>0</xdr:colOff>
      <xdr:row>1</xdr:row>
      <xdr:rowOff>0</xdr:rowOff>
    </xdr:to>
    <xdr:pic>
      <xdr:nvPicPr>
        <xdr:cNvPr id="109" name="Picture 290">
          <a:extLst>
            <a:ext uri="{FF2B5EF4-FFF2-40B4-BE49-F238E27FC236}">
              <a16:creationId xmlns:a16="http://schemas.microsoft.com/office/drawing/2014/main" id="{00000000-0008-0000-09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01425" y="1076325"/>
          <a:ext cx="571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1</xdr:row>
      <xdr:rowOff>0</xdr:rowOff>
    </xdr:from>
    <xdr:to>
      <xdr:col>4</xdr:col>
      <xdr:colOff>0</xdr:colOff>
      <xdr:row>1</xdr:row>
      <xdr:rowOff>0</xdr:rowOff>
    </xdr:to>
    <xdr:pic>
      <xdr:nvPicPr>
        <xdr:cNvPr id="110" name="Picture 292">
          <a:extLst>
            <a:ext uri="{FF2B5EF4-FFF2-40B4-BE49-F238E27FC236}">
              <a16:creationId xmlns:a16="http://schemas.microsoft.com/office/drawing/2014/main" id="{00000000-0008-0000-09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01425" y="1076325"/>
          <a:ext cx="571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1</xdr:row>
      <xdr:rowOff>0</xdr:rowOff>
    </xdr:from>
    <xdr:to>
      <xdr:col>4</xdr:col>
      <xdr:colOff>0</xdr:colOff>
      <xdr:row>1</xdr:row>
      <xdr:rowOff>0</xdr:rowOff>
    </xdr:to>
    <xdr:pic>
      <xdr:nvPicPr>
        <xdr:cNvPr id="111" name="Picture 294">
          <a:extLst>
            <a:ext uri="{FF2B5EF4-FFF2-40B4-BE49-F238E27FC236}">
              <a16:creationId xmlns:a16="http://schemas.microsoft.com/office/drawing/2014/main" id="{00000000-0008-0000-09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01425" y="1076325"/>
          <a:ext cx="571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1</xdr:row>
      <xdr:rowOff>0</xdr:rowOff>
    </xdr:from>
    <xdr:to>
      <xdr:col>4</xdr:col>
      <xdr:colOff>0</xdr:colOff>
      <xdr:row>1</xdr:row>
      <xdr:rowOff>0</xdr:rowOff>
    </xdr:to>
    <xdr:pic>
      <xdr:nvPicPr>
        <xdr:cNvPr id="112" name="Picture 296">
          <a:extLst>
            <a:ext uri="{FF2B5EF4-FFF2-40B4-BE49-F238E27FC236}">
              <a16:creationId xmlns:a16="http://schemas.microsoft.com/office/drawing/2014/main" id="{00000000-0008-0000-09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01425" y="1076325"/>
          <a:ext cx="571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1</xdr:row>
      <xdr:rowOff>0</xdr:rowOff>
    </xdr:from>
    <xdr:to>
      <xdr:col>4</xdr:col>
      <xdr:colOff>0</xdr:colOff>
      <xdr:row>1</xdr:row>
      <xdr:rowOff>0</xdr:rowOff>
    </xdr:to>
    <xdr:pic>
      <xdr:nvPicPr>
        <xdr:cNvPr id="113" name="Picture 298">
          <a:extLst>
            <a:ext uri="{FF2B5EF4-FFF2-40B4-BE49-F238E27FC236}">
              <a16:creationId xmlns:a16="http://schemas.microsoft.com/office/drawing/2014/main" id="{00000000-0008-0000-09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01425" y="1076325"/>
          <a:ext cx="571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1</xdr:row>
      <xdr:rowOff>0</xdr:rowOff>
    </xdr:from>
    <xdr:to>
      <xdr:col>4</xdr:col>
      <xdr:colOff>0</xdr:colOff>
      <xdr:row>1</xdr:row>
      <xdr:rowOff>0</xdr:rowOff>
    </xdr:to>
    <xdr:pic>
      <xdr:nvPicPr>
        <xdr:cNvPr id="114" name="Picture 300">
          <a:extLst>
            <a:ext uri="{FF2B5EF4-FFF2-40B4-BE49-F238E27FC236}">
              <a16:creationId xmlns:a16="http://schemas.microsoft.com/office/drawing/2014/main" id="{00000000-0008-0000-09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01425" y="1076325"/>
          <a:ext cx="571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1</xdr:row>
      <xdr:rowOff>0</xdr:rowOff>
    </xdr:from>
    <xdr:to>
      <xdr:col>4</xdr:col>
      <xdr:colOff>0</xdr:colOff>
      <xdr:row>1</xdr:row>
      <xdr:rowOff>0</xdr:rowOff>
    </xdr:to>
    <xdr:pic>
      <xdr:nvPicPr>
        <xdr:cNvPr id="115" name="Picture 302">
          <a:extLst>
            <a:ext uri="{FF2B5EF4-FFF2-40B4-BE49-F238E27FC236}">
              <a16:creationId xmlns:a16="http://schemas.microsoft.com/office/drawing/2014/main" id="{00000000-0008-0000-09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01425" y="1076325"/>
          <a:ext cx="571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1</xdr:row>
      <xdr:rowOff>0</xdr:rowOff>
    </xdr:from>
    <xdr:to>
      <xdr:col>4</xdr:col>
      <xdr:colOff>0</xdr:colOff>
      <xdr:row>1</xdr:row>
      <xdr:rowOff>0</xdr:rowOff>
    </xdr:to>
    <xdr:pic>
      <xdr:nvPicPr>
        <xdr:cNvPr id="116" name="Picture 304">
          <a:extLst>
            <a:ext uri="{FF2B5EF4-FFF2-40B4-BE49-F238E27FC236}">
              <a16:creationId xmlns:a16="http://schemas.microsoft.com/office/drawing/2014/main" id="{00000000-0008-0000-09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01425" y="1076325"/>
          <a:ext cx="571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1</xdr:row>
      <xdr:rowOff>0</xdr:rowOff>
    </xdr:from>
    <xdr:to>
      <xdr:col>4</xdr:col>
      <xdr:colOff>0</xdr:colOff>
      <xdr:row>1</xdr:row>
      <xdr:rowOff>0</xdr:rowOff>
    </xdr:to>
    <xdr:pic>
      <xdr:nvPicPr>
        <xdr:cNvPr id="117" name="Picture 306">
          <a:extLst>
            <a:ext uri="{FF2B5EF4-FFF2-40B4-BE49-F238E27FC236}">
              <a16:creationId xmlns:a16="http://schemas.microsoft.com/office/drawing/2014/main" id="{00000000-0008-0000-09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01425" y="1076325"/>
          <a:ext cx="571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1</xdr:row>
      <xdr:rowOff>0</xdr:rowOff>
    </xdr:from>
    <xdr:to>
      <xdr:col>4</xdr:col>
      <xdr:colOff>0</xdr:colOff>
      <xdr:row>1</xdr:row>
      <xdr:rowOff>0</xdr:rowOff>
    </xdr:to>
    <xdr:pic>
      <xdr:nvPicPr>
        <xdr:cNvPr id="118" name="Picture 308">
          <a:extLst>
            <a:ext uri="{FF2B5EF4-FFF2-40B4-BE49-F238E27FC236}">
              <a16:creationId xmlns:a16="http://schemas.microsoft.com/office/drawing/2014/main" id="{00000000-0008-0000-09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01425" y="1076325"/>
          <a:ext cx="571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1</xdr:row>
      <xdr:rowOff>0</xdr:rowOff>
    </xdr:from>
    <xdr:to>
      <xdr:col>4</xdr:col>
      <xdr:colOff>0</xdr:colOff>
      <xdr:row>1</xdr:row>
      <xdr:rowOff>0</xdr:rowOff>
    </xdr:to>
    <xdr:pic>
      <xdr:nvPicPr>
        <xdr:cNvPr id="119" name="Picture 310">
          <a:extLst>
            <a:ext uri="{FF2B5EF4-FFF2-40B4-BE49-F238E27FC236}">
              <a16:creationId xmlns:a16="http://schemas.microsoft.com/office/drawing/2014/main" id="{00000000-0008-0000-09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01425" y="1076325"/>
          <a:ext cx="571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1</xdr:row>
      <xdr:rowOff>0</xdr:rowOff>
    </xdr:from>
    <xdr:to>
      <xdr:col>4</xdr:col>
      <xdr:colOff>0</xdr:colOff>
      <xdr:row>1</xdr:row>
      <xdr:rowOff>0</xdr:rowOff>
    </xdr:to>
    <xdr:pic>
      <xdr:nvPicPr>
        <xdr:cNvPr id="120" name="Picture 312">
          <a:extLst>
            <a:ext uri="{FF2B5EF4-FFF2-40B4-BE49-F238E27FC236}">
              <a16:creationId xmlns:a16="http://schemas.microsoft.com/office/drawing/2014/main" id="{00000000-0008-0000-09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01425" y="1076325"/>
          <a:ext cx="571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1</xdr:row>
      <xdr:rowOff>0</xdr:rowOff>
    </xdr:from>
    <xdr:to>
      <xdr:col>4</xdr:col>
      <xdr:colOff>0</xdr:colOff>
      <xdr:row>1</xdr:row>
      <xdr:rowOff>0</xdr:rowOff>
    </xdr:to>
    <xdr:pic>
      <xdr:nvPicPr>
        <xdr:cNvPr id="121" name="Picture 314">
          <a:extLst>
            <a:ext uri="{FF2B5EF4-FFF2-40B4-BE49-F238E27FC236}">
              <a16:creationId xmlns:a16="http://schemas.microsoft.com/office/drawing/2014/main" id="{00000000-0008-0000-09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01425" y="1076325"/>
          <a:ext cx="571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1</xdr:row>
      <xdr:rowOff>0</xdr:rowOff>
    </xdr:from>
    <xdr:to>
      <xdr:col>4</xdr:col>
      <xdr:colOff>0</xdr:colOff>
      <xdr:row>1</xdr:row>
      <xdr:rowOff>0</xdr:rowOff>
    </xdr:to>
    <xdr:pic>
      <xdr:nvPicPr>
        <xdr:cNvPr id="122" name="Picture 334">
          <a:extLst>
            <a:ext uri="{FF2B5EF4-FFF2-40B4-BE49-F238E27FC236}">
              <a16:creationId xmlns:a16="http://schemas.microsoft.com/office/drawing/2014/main" id="{00000000-0008-0000-09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01425" y="1076325"/>
          <a:ext cx="571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1</xdr:row>
      <xdr:rowOff>0</xdr:rowOff>
    </xdr:from>
    <xdr:to>
      <xdr:col>4</xdr:col>
      <xdr:colOff>0</xdr:colOff>
      <xdr:row>1</xdr:row>
      <xdr:rowOff>0</xdr:rowOff>
    </xdr:to>
    <xdr:pic>
      <xdr:nvPicPr>
        <xdr:cNvPr id="123" name="Picture 335">
          <a:extLst>
            <a:ext uri="{FF2B5EF4-FFF2-40B4-BE49-F238E27FC236}">
              <a16:creationId xmlns:a16="http://schemas.microsoft.com/office/drawing/2014/main" id="{00000000-0008-0000-09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01425" y="1076325"/>
          <a:ext cx="571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1</xdr:row>
      <xdr:rowOff>0</xdr:rowOff>
    </xdr:from>
    <xdr:to>
      <xdr:col>4</xdr:col>
      <xdr:colOff>0</xdr:colOff>
      <xdr:row>1</xdr:row>
      <xdr:rowOff>0</xdr:rowOff>
    </xdr:to>
    <xdr:pic>
      <xdr:nvPicPr>
        <xdr:cNvPr id="124" name="Picture 336">
          <a:extLst>
            <a:ext uri="{FF2B5EF4-FFF2-40B4-BE49-F238E27FC236}">
              <a16:creationId xmlns:a16="http://schemas.microsoft.com/office/drawing/2014/main" id="{00000000-0008-0000-09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01425" y="1076325"/>
          <a:ext cx="571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1</xdr:row>
      <xdr:rowOff>0</xdr:rowOff>
    </xdr:from>
    <xdr:to>
      <xdr:col>4</xdr:col>
      <xdr:colOff>0</xdr:colOff>
      <xdr:row>1</xdr:row>
      <xdr:rowOff>0</xdr:rowOff>
    </xdr:to>
    <xdr:pic>
      <xdr:nvPicPr>
        <xdr:cNvPr id="125" name="Picture 337">
          <a:extLst>
            <a:ext uri="{FF2B5EF4-FFF2-40B4-BE49-F238E27FC236}">
              <a16:creationId xmlns:a16="http://schemas.microsoft.com/office/drawing/2014/main" id="{00000000-0008-0000-09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01425" y="1076325"/>
          <a:ext cx="571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1</xdr:row>
      <xdr:rowOff>0</xdr:rowOff>
    </xdr:from>
    <xdr:to>
      <xdr:col>4</xdr:col>
      <xdr:colOff>0</xdr:colOff>
      <xdr:row>1</xdr:row>
      <xdr:rowOff>0</xdr:rowOff>
    </xdr:to>
    <xdr:pic>
      <xdr:nvPicPr>
        <xdr:cNvPr id="126" name="Picture 338">
          <a:extLst>
            <a:ext uri="{FF2B5EF4-FFF2-40B4-BE49-F238E27FC236}">
              <a16:creationId xmlns:a16="http://schemas.microsoft.com/office/drawing/2014/main" id="{00000000-0008-0000-09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01425" y="1076325"/>
          <a:ext cx="571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1</xdr:row>
      <xdr:rowOff>0</xdr:rowOff>
    </xdr:from>
    <xdr:to>
      <xdr:col>4</xdr:col>
      <xdr:colOff>0</xdr:colOff>
      <xdr:row>1</xdr:row>
      <xdr:rowOff>0</xdr:rowOff>
    </xdr:to>
    <xdr:pic>
      <xdr:nvPicPr>
        <xdr:cNvPr id="127" name="Picture 339">
          <a:extLst>
            <a:ext uri="{FF2B5EF4-FFF2-40B4-BE49-F238E27FC236}">
              <a16:creationId xmlns:a16="http://schemas.microsoft.com/office/drawing/2014/main" id="{00000000-0008-0000-09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01425" y="1076325"/>
          <a:ext cx="571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1</xdr:row>
      <xdr:rowOff>0</xdr:rowOff>
    </xdr:from>
    <xdr:to>
      <xdr:col>4</xdr:col>
      <xdr:colOff>0</xdr:colOff>
      <xdr:row>1</xdr:row>
      <xdr:rowOff>0</xdr:rowOff>
    </xdr:to>
    <xdr:pic>
      <xdr:nvPicPr>
        <xdr:cNvPr id="128" name="Picture 340">
          <a:extLst>
            <a:ext uri="{FF2B5EF4-FFF2-40B4-BE49-F238E27FC236}">
              <a16:creationId xmlns:a16="http://schemas.microsoft.com/office/drawing/2014/main" id="{00000000-0008-0000-09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01425" y="1076325"/>
          <a:ext cx="571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1</xdr:row>
      <xdr:rowOff>0</xdr:rowOff>
    </xdr:from>
    <xdr:to>
      <xdr:col>4</xdr:col>
      <xdr:colOff>0</xdr:colOff>
      <xdr:row>1</xdr:row>
      <xdr:rowOff>0</xdr:rowOff>
    </xdr:to>
    <xdr:pic>
      <xdr:nvPicPr>
        <xdr:cNvPr id="129" name="Picture 341">
          <a:extLst>
            <a:ext uri="{FF2B5EF4-FFF2-40B4-BE49-F238E27FC236}">
              <a16:creationId xmlns:a16="http://schemas.microsoft.com/office/drawing/2014/main" id="{00000000-0008-0000-09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01425" y="1076325"/>
          <a:ext cx="571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1</xdr:row>
      <xdr:rowOff>0</xdr:rowOff>
    </xdr:from>
    <xdr:to>
      <xdr:col>4</xdr:col>
      <xdr:colOff>0</xdr:colOff>
      <xdr:row>1</xdr:row>
      <xdr:rowOff>0</xdr:rowOff>
    </xdr:to>
    <xdr:pic>
      <xdr:nvPicPr>
        <xdr:cNvPr id="130" name="Picture 384">
          <a:extLst>
            <a:ext uri="{FF2B5EF4-FFF2-40B4-BE49-F238E27FC236}">
              <a16:creationId xmlns:a16="http://schemas.microsoft.com/office/drawing/2014/main" id="{00000000-0008-0000-09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01425" y="1076325"/>
          <a:ext cx="571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1</xdr:row>
      <xdr:rowOff>0</xdr:rowOff>
    </xdr:from>
    <xdr:to>
      <xdr:col>4</xdr:col>
      <xdr:colOff>0</xdr:colOff>
      <xdr:row>1</xdr:row>
      <xdr:rowOff>0</xdr:rowOff>
    </xdr:to>
    <xdr:pic>
      <xdr:nvPicPr>
        <xdr:cNvPr id="131" name="Picture 385">
          <a:extLst>
            <a:ext uri="{FF2B5EF4-FFF2-40B4-BE49-F238E27FC236}">
              <a16:creationId xmlns:a16="http://schemas.microsoft.com/office/drawing/2014/main" id="{00000000-0008-0000-09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01425" y="1076325"/>
          <a:ext cx="571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1</xdr:row>
      <xdr:rowOff>0</xdr:rowOff>
    </xdr:from>
    <xdr:to>
      <xdr:col>4</xdr:col>
      <xdr:colOff>0</xdr:colOff>
      <xdr:row>1</xdr:row>
      <xdr:rowOff>0</xdr:rowOff>
    </xdr:to>
    <xdr:pic>
      <xdr:nvPicPr>
        <xdr:cNvPr id="132" name="Picture 387">
          <a:extLst>
            <a:ext uri="{FF2B5EF4-FFF2-40B4-BE49-F238E27FC236}">
              <a16:creationId xmlns:a16="http://schemas.microsoft.com/office/drawing/2014/main" id="{00000000-0008-0000-09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01425" y="1076325"/>
          <a:ext cx="571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1</xdr:row>
      <xdr:rowOff>0</xdr:rowOff>
    </xdr:from>
    <xdr:to>
      <xdr:col>4</xdr:col>
      <xdr:colOff>0</xdr:colOff>
      <xdr:row>1</xdr:row>
      <xdr:rowOff>0</xdr:rowOff>
    </xdr:to>
    <xdr:pic>
      <xdr:nvPicPr>
        <xdr:cNvPr id="133" name="Picture 388">
          <a:extLst>
            <a:ext uri="{FF2B5EF4-FFF2-40B4-BE49-F238E27FC236}">
              <a16:creationId xmlns:a16="http://schemas.microsoft.com/office/drawing/2014/main" id="{00000000-0008-0000-09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01425" y="1076325"/>
          <a:ext cx="571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3" name="Picture 206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4" name="Picture 208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5" name="Picture 210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6" name="Picture 212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7" name="Picture 217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8" name="Picture 219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9" name="Picture 221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19" name="Picture 244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20" name="Picture 246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21" name="Picture 248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22" name="Picture 250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23" name="Picture 252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24" name="Picture 254">
          <a:extLst>
            <a:ext uri="{FF2B5EF4-FFF2-40B4-BE49-F238E27FC236}">
              <a16:creationId xmlns:a16="http://schemas.microsoft.com/office/drawing/2014/main" id="{00000000-0008-0000-0A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25" name="Picture 256">
          <a:extLst>
            <a:ext uri="{FF2B5EF4-FFF2-40B4-BE49-F238E27FC236}">
              <a16:creationId xmlns:a16="http://schemas.microsoft.com/office/drawing/2014/main" id="{00000000-0008-0000-0A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26" name="Picture 258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36" name="Picture 284">
          <a:extLst>
            <a:ext uri="{FF2B5EF4-FFF2-40B4-BE49-F238E27FC236}">
              <a16:creationId xmlns:a16="http://schemas.microsoft.com/office/drawing/2014/main" id="{00000000-0008-0000-0A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37" name="Picture 286">
          <a:extLst>
            <a:ext uri="{FF2B5EF4-FFF2-40B4-BE49-F238E27FC236}">
              <a16:creationId xmlns:a16="http://schemas.microsoft.com/office/drawing/2014/main" id="{00000000-0008-0000-0A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38" name="Picture 288">
          <a:extLst>
            <a:ext uri="{FF2B5EF4-FFF2-40B4-BE49-F238E27FC236}">
              <a16:creationId xmlns:a16="http://schemas.microsoft.com/office/drawing/2014/main" id="{00000000-0008-0000-0A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39" name="Picture 290">
          <a:extLst>
            <a:ext uri="{FF2B5EF4-FFF2-40B4-BE49-F238E27FC236}">
              <a16:creationId xmlns:a16="http://schemas.microsoft.com/office/drawing/2014/main" id="{00000000-0008-0000-0A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40" name="Picture 292">
          <a:extLst>
            <a:ext uri="{FF2B5EF4-FFF2-40B4-BE49-F238E27FC236}">
              <a16:creationId xmlns:a16="http://schemas.microsoft.com/office/drawing/2014/main" id="{00000000-0008-0000-0A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41" name="Picture 294">
          <a:extLst>
            <a:ext uri="{FF2B5EF4-FFF2-40B4-BE49-F238E27FC236}">
              <a16:creationId xmlns:a16="http://schemas.microsoft.com/office/drawing/2014/main" id="{00000000-0008-0000-0A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42" name="Picture 296">
          <a:extLst>
            <a:ext uri="{FF2B5EF4-FFF2-40B4-BE49-F238E27FC236}">
              <a16:creationId xmlns:a16="http://schemas.microsoft.com/office/drawing/2014/main" id="{00000000-0008-0000-0A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43" name="Picture 298">
          <a:extLst>
            <a:ext uri="{FF2B5EF4-FFF2-40B4-BE49-F238E27FC236}">
              <a16:creationId xmlns:a16="http://schemas.microsoft.com/office/drawing/2014/main" id="{00000000-0008-0000-0A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44" name="Picture 300">
          <a:extLst>
            <a:ext uri="{FF2B5EF4-FFF2-40B4-BE49-F238E27FC236}">
              <a16:creationId xmlns:a16="http://schemas.microsoft.com/office/drawing/2014/main" id="{00000000-0008-0000-0A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45" name="Picture 302">
          <a:extLst>
            <a:ext uri="{FF2B5EF4-FFF2-40B4-BE49-F238E27FC236}">
              <a16:creationId xmlns:a16="http://schemas.microsoft.com/office/drawing/2014/main" id="{00000000-0008-0000-0A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46" name="Picture 304">
          <a:extLst>
            <a:ext uri="{FF2B5EF4-FFF2-40B4-BE49-F238E27FC236}">
              <a16:creationId xmlns:a16="http://schemas.microsoft.com/office/drawing/2014/main" id="{00000000-0008-0000-0A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47" name="Picture 306">
          <a:extLst>
            <a:ext uri="{FF2B5EF4-FFF2-40B4-BE49-F238E27FC236}">
              <a16:creationId xmlns:a16="http://schemas.microsoft.com/office/drawing/2014/main" id="{00000000-0008-0000-0A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48" name="Picture 308">
          <a:extLst>
            <a:ext uri="{FF2B5EF4-FFF2-40B4-BE49-F238E27FC236}">
              <a16:creationId xmlns:a16="http://schemas.microsoft.com/office/drawing/2014/main" id="{00000000-0008-0000-0A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49" name="Picture 310">
          <a:extLst>
            <a:ext uri="{FF2B5EF4-FFF2-40B4-BE49-F238E27FC236}">
              <a16:creationId xmlns:a16="http://schemas.microsoft.com/office/drawing/2014/main" id="{00000000-0008-0000-0A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50" name="Picture 312">
          <a:extLst>
            <a:ext uri="{FF2B5EF4-FFF2-40B4-BE49-F238E27FC236}">
              <a16:creationId xmlns:a16="http://schemas.microsoft.com/office/drawing/2014/main" id="{00000000-0008-0000-0A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51" name="Picture 314">
          <a:extLst>
            <a:ext uri="{FF2B5EF4-FFF2-40B4-BE49-F238E27FC236}">
              <a16:creationId xmlns:a16="http://schemas.microsoft.com/office/drawing/2014/main" id="{00000000-0008-0000-0A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61" name="Picture 334">
          <a:extLst>
            <a:ext uri="{FF2B5EF4-FFF2-40B4-BE49-F238E27FC236}">
              <a16:creationId xmlns:a16="http://schemas.microsoft.com/office/drawing/2014/main" id="{00000000-0008-0000-0A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62" name="Picture 335">
          <a:extLst>
            <a:ext uri="{FF2B5EF4-FFF2-40B4-BE49-F238E27FC236}">
              <a16:creationId xmlns:a16="http://schemas.microsoft.com/office/drawing/2014/main" id="{00000000-0008-0000-0A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63" name="Picture 336">
          <a:extLst>
            <a:ext uri="{FF2B5EF4-FFF2-40B4-BE49-F238E27FC236}">
              <a16:creationId xmlns:a16="http://schemas.microsoft.com/office/drawing/2014/main" id="{00000000-0008-0000-0A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64" name="Picture 337">
          <a:extLst>
            <a:ext uri="{FF2B5EF4-FFF2-40B4-BE49-F238E27FC236}">
              <a16:creationId xmlns:a16="http://schemas.microsoft.com/office/drawing/2014/main" id="{00000000-0008-0000-0A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65" name="Picture 338">
          <a:extLst>
            <a:ext uri="{FF2B5EF4-FFF2-40B4-BE49-F238E27FC236}">
              <a16:creationId xmlns:a16="http://schemas.microsoft.com/office/drawing/2014/main" id="{00000000-0008-0000-0A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66" name="Picture 339">
          <a:extLst>
            <a:ext uri="{FF2B5EF4-FFF2-40B4-BE49-F238E27FC236}">
              <a16:creationId xmlns:a16="http://schemas.microsoft.com/office/drawing/2014/main" id="{00000000-0008-0000-0A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67" name="Picture 340">
          <a:extLst>
            <a:ext uri="{FF2B5EF4-FFF2-40B4-BE49-F238E27FC236}">
              <a16:creationId xmlns:a16="http://schemas.microsoft.com/office/drawing/2014/main" id="{00000000-0008-0000-0A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68" name="Picture 341">
          <a:extLst>
            <a:ext uri="{FF2B5EF4-FFF2-40B4-BE49-F238E27FC236}">
              <a16:creationId xmlns:a16="http://schemas.microsoft.com/office/drawing/2014/main" id="{00000000-0008-0000-0A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69" name="Picture 384">
          <a:extLst>
            <a:ext uri="{FF2B5EF4-FFF2-40B4-BE49-F238E27FC236}">
              <a16:creationId xmlns:a16="http://schemas.microsoft.com/office/drawing/2014/main" id="{00000000-0008-0000-0A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70" name="Picture 385">
          <a:extLst>
            <a:ext uri="{FF2B5EF4-FFF2-40B4-BE49-F238E27FC236}">
              <a16:creationId xmlns:a16="http://schemas.microsoft.com/office/drawing/2014/main" id="{00000000-0008-0000-0A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71" name="Picture 387">
          <a:extLst>
            <a:ext uri="{FF2B5EF4-FFF2-40B4-BE49-F238E27FC236}">
              <a16:creationId xmlns:a16="http://schemas.microsoft.com/office/drawing/2014/main" id="{00000000-0008-0000-0A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72" name="Picture 388">
          <a:extLst>
            <a:ext uri="{FF2B5EF4-FFF2-40B4-BE49-F238E27FC236}">
              <a16:creationId xmlns:a16="http://schemas.microsoft.com/office/drawing/2014/main" id="{00000000-0008-0000-0A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1</xdr:row>
      <xdr:rowOff>0</xdr:rowOff>
    </xdr:from>
    <xdr:to>
      <xdr:col>3</xdr:col>
      <xdr:colOff>0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5" y="190500"/>
          <a:ext cx="571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</xdr:row>
      <xdr:rowOff>0</xdr:rowOff>
    </xdr:from>
    <xdr:to>
      <xdr:col>3</xdr:col>
      <xdr:colOff>0</xdr:colOff>
      <xdr:row>1</xdr:row>
      <xdr:rowOff>0</xdr:rowOff>
    </xdr:to>
    <xdr:pic>
      <xdr:nvPicPr>
        <xdr:cNvPr id="3" name="Picture 206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5" y="190500"/>
          <a:ext cx="571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</xdr:row>
      <xdr:rowOff>0</xdr:rowOff>
    </xdr:from>
    <xdr:to>
      <xdr:col>3</xdr:col>
      <xdr:colOff>0</xdr:colOff>
      <xdr:row>1</xdr:row>
      <xdr:rowOff>0</xdr:rowOff>
    </xdr:to>
    <xdr:pic>
      <xdr:nvPicPr>
        <xdr:cNvPr id="4" name="Picture 208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5" y="190500"/>
          <a:ext cx="571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</xdr:row>
      <xdr:rowOff>0</xdr:rowOff>
    </xdr:from>
    <xdr:to>
      <xdr:col>3</xdr:col>
      <xdr:colOff>0</xdr:colOff>
      <xdr:row>1</xdr:row>
      <xdr:rowOff>0</xdr:rowOff>
    </xdr:to>
    <xdr:pic>
      <xdr:nvPicPr>
        <xdr:cNvPr id="5" name="Picture 210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5" y="190500"/>
          <a:ext cx="571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</xdr:row>
      <xdr:rowOff>0</xdr:rowOff>
    </xdr:from>
    <xdr:to>
      <xdr:col>3</xdr:col>
      <xdr:colOff>0</xdr:colOff>
      <xdr:row>1</xdr:row>
      <xdr:rowOff>0</xdr:rowOff>
    </xdr:to>
    <xdr:pic>
      <xdr:nvPicPr>
        <xdr:cNvPr id="6" name="Picture 212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5" y="190500"/>
          <a:ext cx="571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</xdr:row>
      <xdr:rowOff>0</xdr:rowOff>
    </xdr:from>
    <xdr:to>
      <xdr:col>3</xdr:col>
      <xdr:colOff>0</xdr:colOff>
      <xdr:row>1</xdr:row>
      <xdr:rowOff>0</xdr:rowOff>
    </xdr:to>
    <xdr:pic>
      <xdr:nvPicPr>
        <xdr:cNvPr id="7" name="Picture 217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5" y="190500"/>
          <a:ext cx="571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</xdr:row>
      <xdr:rowOff>0</xdr:rowOff>
    </xdr:from>
    <xdr:to>
      <xdr:col>3</xdr:col>
      <xdr:colOff>0</xdr:colOff>
      <xdr:row>1</xdr:row>
      <xdr:rowOff>0</xdr:rowOff>
    </xdr:to>
    <xdr:pic>
      <xdr:nvPicPr>
        <xdr:cNvPr id="8" name="Picture 219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5" y="190500"/>
          <a:ext cx="571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</xdr:row>
      <xdr:rowOff>0</xdr:rowOff>
    </xdr:from>
    <xdr:to>
      <xdr:col>3</xdr:col>
      <xdr:colOff>0</xdr:colOff>
      <xdr:row>1</xdr:row>
      <xdr:rowOff>0</xdr:rowOff>
    </xdr:to>
    <xdr:pic>
      <xdr:nvPicPr>
        <xdr:cNvPr id="9" name="Picture 221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5" y="190500"/>
          <a:ext cx="571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1</xdr:row>
      <xdr:rowOff>0</xdr:rowOff>
    </xdr:from>
    <xdr:to>
      <xdr:col>1</xdr:col>
      <xdr:colOff>742950</xdr:colOff>
      <xdr:row>1</xdr:row>
      <xdr:rowOff>0</xdr:rowOff>
    </xdr:to>
    <xdr:pic>
      <xdr:nvPicPr>
        <xdr:cNvPr id="10" name="Picture 226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90500"/>
          <a:ext cx="704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1</xdr:row>
      <xdr:rowOff>0</xdr:rowOff>
    </xdr:from>
    <xdr:to>
      <xdr:col>1</xdr:col>
      <xdr:colOff>742950</xdr:colOff>
      <xdr:row>1</xdr:row>
      <xdr:rowOff>0</xdr:rowOff>
    </xdr:to>
    <xdr:pic>
      <xdr:nvPicPr>
        <xdr:cNvPr id="11" name="Picture 228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90500"/>
          <a:ext cx="704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1</xdr:row>
      <xdr:rowOff>0</xdr:rowOff>
    </xdr:from>
    <xdr:to>
      <xdr:col>1</xdr:col>
      <xdr:colOff>742950</xdr:colOff>
      <xdr:row>1</xdr:row>
      <xdr:rowOff>0</xdr:rowOff>
    </xdr:to>
    <xdr:pic>
      <xdr:nvPicPr>
        <xdr:cNvPr id="12" name="Picture 230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90500"/>
          <a:ext cx="704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1</xdr:row>
      <xdr:rowOff>0</xdr:rowOff>
    </xdr:from>
    <xdr:to>
      <xdr:col>1</xdr:col>
      <xdr:colOff>742950</xdr:colOff>
      <xdr:row>1</xdr:row>
      <xdr:rowOff>0</xdr:rowOff>
    </xdr:to>
    <xdr:pic>
      <xdr:nvPicPr>
        <xdr:cNvPr id="13" name="Picture 232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90500"/>
          <a:ext cx="704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1</xdr:row>
      <xdr:rowOff>0</xdr:rowOff>
    </xdr:from>
    <xdr:to>
      <xdr:col>1</xdr:col>
      <xdr:colOff>742950</xdr:colOff>
      <xdr:row>1</xdr:row>
      <xdr:rowOff>0</xdr:rowOff>
    </xdr:to>
    <xdr:pic>
      <xdr:nvPicPr>
        <xdr:cNvPr id="14" name="Picture 234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90500"/>
          <a:ext cx="704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1</xdr:row>
      <xdr:rowOff>0</xdr:rowOff>
    </xdr:from>
    <xdr:to>
      <xdr:col>1</xdr:col>
      <xdr:colOff>742950</xdr:colOff>
      <xdr:row>1</xdr:row>
      <xdr:rowOff>0</xdr:rowOff>
    </xdr:to>
    <xdr:pic>
      <xdr:nvPicPr>
        <xdr:cNvPr id="15" name="Picture 236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90500"/>
          <a:ext cx="704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1</xdr:row>
      <xdr:rowOff>0</xdr:rowOff>
    </xdr:from>
    <xdr:to>
      <xdr:col>1</xdr:col>
      <xdr:colOff>742950</xdr:colOff>
      <xdr:row>1</xdr:row>
      <xdr:rowOff>0</xdr:rowOff>
    </xdr:to>
    <xdr:pic>
      <xdr:nvPicPr>
        <xdr:cNvPr id="16" name="Picture 238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90500"/>
          <a:ext cx="704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1</xdr:row>
      <xdr:rowOff>0</xdr:rowOff>
    </xdr:from>
    <xdr:to>
      <xdr:col>1</xdr:col>
      <xdr:colOff>742950</xdr:colOff>
      <xdr:row>1</xdr:row>
      <xdr:rowOff>0</xdr:rowOff>
    </xdr:to>
    <xdr:pic>
      <xdr:nvPicPr>
        <xdr:cNvPr id="17" name="Picture 240">
          <a:extLst>
            <a:ext uri="{FF2B5EF4-FFF2-40B4-BE49-F238E27FC236}">
              <a16:creationId xmlns:a16="http://schemas.microsoft.com/office/drawing/2014/main" id="{00000000-0008-0000-0D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90500"/>
          <a:ext cx="704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1</xdr:row>
      <xdr:rowOff>0</xdr:rowOff>
    </xdr:from>
    <xdr:to>
      <xdr:col>1</xdr:col>
      <xdr:colOff>742950</xdr:colOff>
      <xdr:row>1</xdr:row>
      <xdr:rowOff>0</xdr:rowOff>
    </xdr:to>
    <xdr:pic>
      <xdr:nvPicPr>
        <xdr:cNvPr id="18" name="Picture 242">
          <a:extLst>
            <a:ext uri="{FF2B5EF4-FFF2-40B4-BE49-F238E27FC236}">
              <a16:creationId xmlns:a16="http://schemas.microsoft.com/office/drawing/2014/main" id="{00000000-0008-0000-0D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90500"/>
          <a:ext cx="704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</xdr:row>
      <xdr:rowOff>0</xdr:rowOff>
    </xdr:from>
    <xdr:to>
      <xdr:col>3</xdr:col>
      <xdr:colOff>0</xdr:colOff>
      <xdr:row>1</xdr:row>
      <xdr:rowOff>0</xdr:rowOff>
    </xdr:to>
    <xdr:pic>
      <xdr:nvPicPr>
        <xdr:cNvPr id="19" name="Picture 244">
          <a:extLst>
            <a:ext uri="{FF2B5EF4-FFF2-40B4-BE49-F238E27FC236}">
              <a16:creationId xmlns:a16="http://schemas.microsoft.com/office/drawing/2014/main" id="{00000000-0008-0000-0D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5" y="190500"/>
          <a:ext cx="571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</xdr:row>
      <xdr:rowOff>0</xdr:rowOff>
    </xdr:from>
    <xdr:to>
      <xdr:col>3</xdr:col>
      <xdr:colOff>0</xdr:colOff>
      <xdr:row>1</xdr:row>
      <xdr:rowOff>0</xdr:rowOff>
    </xdr:to>
    <xdr:pic>
      <xdr:nvPicPr>
        <xdr:cNvPr id="20" name="Picture 246">
          <a:extLst>
            <a:ext uri="{FF2B5EF4-FFF2-40B4-BE49-F238E27FC236}">
              <a16:creationId xmlns:a16="http://schemas.microsoft.com/office/drawing/2014/main" id="{00000000-0008-0000-0D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5" y="190500"/>
          <a:ext cx="571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</xdr:row>
      <xdr:rowOff>0</xdr:rowOff>
    </xdr:from>
    <xdr:to>
      <xdr:col>3</xdr:col>
      <xdr:colOff>0</xdr:colOff>
      <xdr:row>1</xdr:row>
      <xdr:rowOff>0</xdr:rowOff>
    </xdr:to>
    <xdr:pic>
      <xdr:nvPicPr>
        <xdr:cNvPr id="21" name="Picture 248">
          <a:extLst>
            <a:ext uri="{FF2B5EF4-FFF2-40B4-BE49-F238E27FC236}">
              <a16:creationId xmlns:a16="http://schemas.microsoft.com/office/drawing/2014/main" id="{00000000-0008-0000-0D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5" y="190500"/>
          <a:ext cx="571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</xdr:row>
      <xdr:rowOff>0</xdr:rowOff>
    </xdr:from>
    <xdr:to>
      <xdr:col>3</xdr:col>
      <xdr:colOff>0</xdr:colOff>
      <xdr:row>1</xdr:row>
      <xdr:rowOff>0</xdr:rowOff>
    </xdr:to>
    <xdr:pic>
      <xdr:nvPicPr>
        <xdr:cNvPr id="22" name="Picture 250">
          <a:extLst>
            <a:ext uri="{FF2B5EF4-FFF2-40B4-BE49-F238E27FC236}">
              <a16:creationId xmlns:a16="http://schemas.microsoft.com/office/drawing/2014/main" id="{00000000-0008-0000-0D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5" y="190500"/>
          <a:ext cx="571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</xdr:row>
      <xdr:rowOff>0</xdr:rowOff>
    </xdr:from>
    <xdr:to>
      <xdr:col>3</xdr:col>
      <xdr:colOff>0</xdr:colOff>
      <xdr:row>1</xdr:row>
      <xdr:rowOff>0</xdr:rowOff>
    </xdr:to>
    <xdr:pic>
      <xdr:nvPicPr>
        <xdr:cNvPr id="23" name="Picture 252">
          <a:extLst>
            <a:ext uri="{FF2B5EF4-FFF2-40B4-BE49-F238E27FC236}">
              <a16:creationId xmlns:a16="http://schemas.microsoft.com/office/drawing/2014/main" id="{00000000-0008-0000-0D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5" y="190500"/>
          <a:ext cx="571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</xdr:row>
      <xdr:rowOff>0</xdr:rowOff>
    </xdr:from>
    <xdr:to>
      <xdr:col>3</xdr:col>
      <xdr:colOff>0</xdr:colOff>
      <xdr:row>1</xdr:row>
      <xdr:rowOff>0</xdr:rowOff>
    </xdr:to>
    <xdr:pic>
      <xdr:nvPicPr>
        <xdr:cNvPr id="24" name="Picture 254">
          <a:extLst>
            <a:ext uri="{FF2B5EF4-FFF2-40B4-BE49-F238E27FC236}">
              <a16:creationId xmlns:a16="http://schemas.microsoft.com/office/drawing/2014/main" id="{00000000-0008-0000-0D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5" y="190500"/>
          <a:ext cx="571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</xdr:row>
      <xdr:rowOff>0</xdr:rowOff>
    </xdr:from>
    <xdr:to>
      <xdr:col>3</xdr:col>
      <xdr:colOff>0</xdr:colOff>
      <xdr:row>1</xdr:row>
      <xdr:rowOff>0</xdr:rowOff>
    </xdr:to>
    <xdr:pic>
      <xdr:nvPicPr>
        <xdr:cNvPr id="25" name="Picture 256">
          <a:extLst>
            <a:ext uri="{FF2B5EF4-FFF2-40B4-BE49-F238E27FC236}">
              <a16:creationId xmlns:a16="http://schemas.microsoft.com/office/drawing/2014/main" id="{00000000-0008-0000-0D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5" y="190500"/>
          <a:ext cx="571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</xdr:row>
      <xdr:rowOff>0</xdr:rowOff>
    </xdr:from>
    <xdr:to>
      <xdr:col>3</xdr:col>
      <xdr:colOff>0</xdr:colOff>
      <xdr:row>1</xdr:row>
      <xdr:rowOff>0</xdr:rowOff>
    </xdr:to>
    <xdr:pic>
      <xdr:nvPicPr>
        <xdr:cNvPr id="26" name="Picture 258">
          <a:extLst>
            <a:ext uri="{FF2B5EF4-FFF2-40B4-BE49-F238E27FC236}">
              <a16:creationId xmlns:a16="http://schemas.microsoft.com/office/drawing/2014/main" id="{00000000-0008-0000-0D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5" y="190500"/>
          <a:ext cx="571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1</xdr:row>
      <xdr:rowOff>0</xdr:rowOff>
    </xdr:from>
    <xdr:to>
      <xdr:col>1</xdr:col>
      <xdr:colOff>742950</xdr:colOff>
      <xdr:row>1</xdr:row>
      <xdr:rowOff>0</xdr:rowOff>
    </xdr:to>
    <xdr:pic>
      <xdr:nvPicPr>
        <xdr:cNvPr id="27" name="Picture 266">
          <a:extLst>
            <a:ext uri="{FF2B5EF4-FFF2-40B4-BE49-F238E27FC236}">
              <a16:creationId xmlns:a16="http://schemas.microsoft.com/office/drawing/2014/main" id="{00000000-0008-0000-0D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90500"/>
          <a:ext cx="704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1</xdr:row>
      <xdr:rowOff>0</xdr:rowOff>
    </xdr:from>
    <xdr:to>
      <xdr:col>1</xdr:col>
      <xdr:colOff>742950</xdr:colOff>
      <xdr:row>1</xdr:row>
      <xdr:rowOff>0</xdr:rowOff>
    </xdr:to>
    <xdr:pic>
      <xdr:nvPicPr>
        <xdr:cNvPr id="28" name="Picture 268">
          <a:extLst>
            <a:ext uri="{FF2B5EF4-FFF2-40B4-BE49-F238E27FC236}">
              <a16:creationId xmlns:a16="http://schemas.microsoft.com/office/drawing/2014/main" id="{00000000-0008-0000-0D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90500"/>
          <a:ext cx="704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1</xdr:row>
      <xdr:rowOff>0</xdr:rowOff>
    </xdr:from>
    <xdr:to>
      <xdr:col>1</xdr:col>
      <xdr:colOff>742950</xdr:colOff>
      <xdr:row>1</xdr:row>
      <xdr:rowOff>0</xdr:rowOff>
    </xdr:to>
    <xdr:pic>
      <xdr:nvPicPr>
        <xdr:cNvPr id="29" name="Picture 270">
          <a:extLst>
            <a:ext uri="{FF2B5EF4-FFF2-40B4-BE49-F238E27FC236}">
              <a16:creationId xmlns:a16="http://schemas.microsoft.com/office/drawing/2014/main" id="{00000000-0008-0000-0D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90500"/>
          <a:ext cx="704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1</xdr:row>
      <xdr:rowOff>0</xdr:rowOff>
    </xdr:from>
    <xdr:to>
      <xdr:col>1</xdr:col>
      <xdr:colOff>742950</xdr:colOff>
      <xdr:row>1</xdr:row>
      <xdr:rowOff>0</xdr:rowOff>
    </xdr:to>
    <xdr:pic>
      <xdr:nvPicPr>
        <xdr:cNvPr id="30" name="Picture 272">
          <a:extLst>
            <a:ext uri="{FF2B5EF4-FFF2-40B4-BE49-F238E27FC236}">
              <a16:creationId xmlns:a16="http://schemas.microsoft.com/office/drawing/2014/main" id="{00000000-0008-0000-0D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90500"/>
          <a:ext cx="704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1</xdr:row>
      <xdr:rowOff>0</xdr:rowOff>
    </xdr:from>
    <xdr:to>
      <xdr:col>1</xdr:col>
      <xdr:colOff>742950</xdr:colOff>
      <xdr:row>1</xdr:row>
      <xdr:rowOff>0</xdr:rowOff>
    </xdr:to>
    <xdr:pic>
      <xdr:nvPicPr>
        <xdr:cNvPr id="31" name="Picture 274">
          <a:extLst>
            <a:ext uri="{FF2B5EF4-FFF2-40B4-BE49-F238E27FC236}">
              <a16:creationId xmlns:a16="http://schemas.microsoft.com/office/drawing/2014/main" id="{00000000-0008-0000-0D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90500"/>
          <a:ext cx="704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1</xdr:row>
      <xdr:rowOff>0</xdr:rowOff>
    </xdr:from>
    <xdr:to>
      <xdr:col>1</xdr:col>
      <xdr:colOff>742950</xdr:colOff>
      <xdr:row>1</xdr:row>
      <xdr:rowOff>0</xdr:rowOff>
    </xdr:to>
    <xdr:pic>
      <xdr:nvPicPr>
        <xdr:cNvPr id="32" name="Picture 276">
          <a:extLst>
            <a:ext uri="{FF2B5EF4-FFF2-40B4-BE49-F238E27FC236}">
              <a16:creationId xmlns:a16="http://schemas.microsoft.com/office/drawing/2014/main" id="{00000000-0008-0000-0D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90500"/>
          <a:ext cx="704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1</xdr:row>
      <xdr:rowOff>0</xdr:rowOff>
    </xdr:from>
    <xdr:to>
      <xdr:col>1</xdr:col>
      <xdr:colOff>742950</xdr:colOff>
      <xdr:row>1</xdr:row>
      <xdr:rowOff>0</xdr:rowOff>
    </xdr:to>
    <xdr:pic>
      <xdr:nvPicPr>
        <xdr:cNvPr id="33" name="Picture 278">
          <a:extLst>
            <a:ext uri="{FF2B5EF4-FFF2-40B4-BE49-F238E27FC236}">
              <a16:creationId xmlns:a16="http://schemas.microsoft.com/office/drawing/2014/main" id="{00000000-0008-0000-0D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90500"/>
          <a:ext cx="704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1</xdr:row>
      <xdr:rowOff>0</xdr:rowOff>
    </xdr:from>
    <xdr:to>
      <xdr:col>1</xdr:col>
      <xdr:colOff>742950</xdr:colOff>
      <xdr:row>1</xdr:row>
      <xdr:rowOff>0</xdr:rowOff>
    </xdr:to>
    <xdr:pic>
      <xdr:nvPicPr>
        <xdr:cNvPr id="34" name="Picture 280">
          <a:extLst>
            <a:ext uri="{FF2B5EF4-FFF2-40B4-BE49-F238E27FC236}">
              <a16:creationId xmlns:a16="http://schemas.microsoft.com/office/drawing/2014/main" id="{00000000-0008-0000-0D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90500"/>
          <a:ext cx="704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1</xdr:row>
      <xdr:rowOff>0</xdr:rowOff>
    </xdr:from>
    <xdr:to>
      <xdr:col>1</xdr:col>
      <xdr:colOff>742950</xdr:colOff>
      <xdr:row>1</xdr:row>
      <xdr:rowOff>0</xdr:rowOff>
    </xdr:to>
    <xdr:pic>
      <xdr:nvPicPr>
        <xdr:cNvPr id="35" name="Picture 282">
          <a:extLst>
            <a:ext uri="{FF2B5EF4-FFF2-40B4-BE49-F238E27FC236}">
              <a16:creationId xmlns:a16="http://schemas.microsoft.com/office/drawing/2014/main" id="{00000000-0008-0000-0D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90500"/>
          <a:ext cx="704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</xdr:row>
      <xdr:rowOff>0</xdr:rowOff>
    </xdr:from>
    <xdr:to>
      <xdr:col>3</xdr:col>
      <xdr:colOff>0</xdr:colOff>
      <xdr:row>1</xdr:row>
      <xdr:rowOff>0</xdr:rowOff>
    </xdr:to>
    <xdr:pic>
      <xdr:nvPicPr>
        <xdr:cNvPr id="36" name="Picture 284">
          <a:extLst>
            <a:ext uri="{FF2B5EF4-FFF2-40B4-BE49-F238E27FC236}">
              <a16:creationId xmlns:a16="http://schemas.microsoft.com/office/drawing/2014/main" id="{00000000-0008-0000-0D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5" y="190500"/>
          <a:ext cx="571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</xdr:row>
      <xdr:rowOff>0</xdr:rowOff>
    </xdr:from>
    <xdr:to>
      <xdr:col>3</xdr:col>
      <xdr:colOff>0</xdr:colOff>
      <xdr:row>1</xdr:row>
      <xdr:rowOff>0</xdr:rowOff>
    </xdr:to>
    <xdr:pic>
      <xdr:nvPicPr>
        <xdr:cNvPr id="37" name="Picture 286">
          <a:extLst>
            <a:ext uri="{FF2B5EF4-FFF2-40B4-BE49-F238E27FC236}">
              <a16:creationId xmlns:a16="http://schemas.microsoft.com/office/drawing/2014/main" id="{00000000-0008-0000-0D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5" y="190500"/>
          <a:ext cx="571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</xdr:row>
      <xdr:rowOff>0</xdr:rowOff>
    </xdr:from>
    <xdr:to>
      <xdr:col>3</xdr:col>
      <xdr:colOff>0</xdr:colOff>
      <xdr:row>1</xdr:row>
      <xdr:rowOff>0</xdr:rowOff>
    </xdr:to>
    <xdr:pic>
      <xdr:nvPicPr>
        <xdr:cNvPr id="38" name="Picture 288">
          <a:extLst>
            <a:ext uri="{FF2B5EF4-FFF2-40B4-BE49-F238E27FC236}">
              <a16:creationId xmlns:a16="http://schemas.microsoft.com/office/drawing/2014/main" id="{00000000-0008-0000-0D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5" y="190500"/>
          <a:ext cx="571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</xdr:row>
      <xdr:rowOff>0</xdr:rowOff>
    </xdr:from>
    <xdr:to>
      <xdr:col>3</xdr:col>
      <xdr:colOff>0</xdr:colOff>
      <xdr:row>1</xdr:row>
      <xdr:rowOff>0</xdr:rowOff>
    </xdr:to>
    <xdr:pic>
      <xdr:nvPicPr>
        <xdr:cNvPr id="39" name="Picture 290">
          <a:extLst>
            <a:ext uri="{FF2B5EF4-FFF2-40B4-BE49-F238E27FC236}">
              <a16:creationId xmlns:a16="http://schemas.microsoft.com/office/drawing/2014/main" id="{00000000-0008-0000-0D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5" y="190500"/>
          <a:ext cx="571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</xdr:row>
      <xdr:rowOff>0</xdr:rowOff>
    </xdr:from>
    <xdr:to>
      <xdr:col>3</xdr:col>
      <xdr:colOff>0</xdr:colOff>
      <xdr:row>1</xdr:row>
      <xdr:rowOff>0</xdr:rowOff>
    </xdr:to>
    <xdr:pic>
      <xdr:nvPicPr>
        <xdr:cNvPr id="40" name="Picture 292">
          <a:extLst>
            <a:ext uri="{FF2B5EF4-FFF2-40B4-BE49-F238E27FC236}">
              <a16:creationId xmlns:a16="http://schemas.microsoft.com/office/drawing/2014/main" id="{00000000-0008-0000-0D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5" y="190500"/>
          <a:ext cx="571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</xdr:row>
      <xdr:rowOff>0</xdr:rowOff>
    </xdr:from>
    <xdr:to>
      <xdr:col>3</xdr:col>
      <xdr:colOff>0</xdr:colOff>
      <xdr:row>1</xdr:row>
      <xdr:rowOff>0</xdr:rowOff>
    </xdr:to>
    <xdr:pic>
      <xdr:nvPicPr>
        <xdr:cNvPr id="41" name="Picture 294">
          <a:extLst>
            <a:ext uri="{FF2B5EF4-FFF2-40B4-BE49-F238E27FC236}">
              <a16:creationId xmlns:a16="http://schemas.microsoft.com/office/drawing/2014/main" id="{00000000-0008-0000-0D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5" y="190500"/>
          <a:ext cx="571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</xdr:row>
      <xdr:rowOff>0</xdr:rowOff>
    </xdr:from>
    <xdr:to>
      <xdr:col>3</xdr:col>
      <xdr:colOff>0</xdr:colOff>
      <xdr:row>1</xdr:row>
      <xdr:rowOff>0</xdr:rowOff>
    </xdr:to>
    <xdr:pic>
      <xdr:nvPicPr>
        <xdr:cNvPr id="42" name="Picture 296">
          <a:extLst>
            <a:ext uri="{FF2B5EF4-FFF2-40B4-BE49-F238E27FC236}">
              <a16:creationId xmlns:a16="http://schemas.microsoft.com/office/drawing/2014/main" id="{00000000-0008-0000-0D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5" y="190500"/>
          <a:ext cx="571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</xdr:row>
      <xdr:rowOff>0</xdr:rowOff>
    </xdr:from>
    <xdr:to>
      <xdr:col>3</xdr:col>
      <xdr:colOff>0</xdr:colOff>
      <xdr:row>1</xdr:row>
      <xdr:rowOff>0</xdr:rowOff>
    </xdr:to>
    <xdr:pic>
      <xdr:nvPicPr>
        <xdr:cNvPr id="43" name="Picture 298">
          <a:extLst>
            <a:ext uri="{FF2B5EF4-FFF2-40B4-BE49-F238E27FC236}">
              <a16:creationId xmlns:a16="http://schemas.microsoft.com/office/drawing/2014/main" id="{00000000-0008-0000-0D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5" y="190500"/>
          <a:ext cx="571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</xdr:row>
      <xdr:rowOff>0</xdr:rowOff>
    </xdr:from>
    <xdr:to>
      <xdr:col>3</xdr:col>
      <xdr:colOff>0</xdr:colOff>
      <xdr:row>1</xdr:row>
      <xdr:rowOff>0</xdr:rowOff>
    </xdr:to>
    <xdr:pic>
      <xdr:nvPicPr>
        <xdr:cNvPr id="44" name="Picture 300">
          <a:extLst>
            <a:ext uri="{FF2B5EF4-FFF2-40B4-BE49-F238E27FC236}">
              <a16:creationId xmlns:a16="http://schemas.microsoft.com/office/drawing/2014/main" id="{00000000-0008-0000-0D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5" y="190500"/>
          <a:ext cx="571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</xdr:row>
      <xdr:rowOff>0</xdr:rowOff>
    </xdr:from>
    <xdr:to>
      <xdr:col>3</xdr:col>
      <xdr:colOff>0</xdr:colOff>
      <xdr:row>1</xdr:row>
      <xdr:rowOff>0</xdr:rowOff>
    </xdr:to>
    <xdr:pic>
      <xdr:nvPicPr>
        <xdr:cNvPr id="45" name="Picture 302">
          <a:extLst>
            <a:ext uri="{FF2B5EF4-FFF2-40B4-BE49-F238E27FC236}">
              <a16:creationId xmlns:a16="http://schemas.microsoft.com/office/drawing/2014/main" id="{00000000-0008-0000-0D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5" y="190500"/>
          <a:ext cx="571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</xdr:row>
      <xdr:rowOff>0</xdr:rowOff>
    </xdr:from>
    <xdr:to>
      <xdr:col>3</xdr:col>
      <xdr:colOff>0</xdr:colOff>
      <xdr:row>1</xdr:row>
      <xdr:rowOff>0</xdr:rowOff>
    </xdr:to>
    <xdr:pic>
      <xdr:nvPicPr>
        <xdr:cNvPr id="46" name="Picture 304">
          <a:extLst>
            <a:ext uri="{FF2B5EF4-FFF2-40B4-BE49-F238E27FC236}">
              <a16:creationId xmlns:a16="http://schemas.microsoft.com/office/drawing/2014/main" id="{00000000-0008-0000-0D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5" y="190500"/>
          <a:ext cx="571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</xdr:row>
      <xdr:rowOff>0</xdr:rowOff>
    </xdr:from>
    <xdr:to>
      <xdr:col>3</xdr:col>
      <xdr:colOff>0</xdr:colOff>
      <xdr:row>1</xdr:row>
      <xdr:rowOff>0</xdr:rowOff>
    </xdr:to>
    <xdr:pic>
      <xdr:nvPicPr>
        <xdr:cNvPr id="47" name="Picture 306">
          <a:extLst>
            <a:ext uri="{FF2B5EF4-FFF2-40B4-BE49-F238E27FC236}">
              <a16:creationId xmlns:a16="http://schemas.microsoft.com/office/drawing/2014/main" id="{00000000-0008-0000-0D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5" y="190500"/>
          <a:ext cx="571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</xdr:row>
      <xdr:rowOff>0</xdr:rowOff>
    </xdr:from>
    <xdr:to>
      <xdr:col>3</xdr:col>
      <xdr:colOff>0</xdr:colOff>
      <xdr:row>1</xdr:row>
      <xdr:rowOff>0</xdr:rowOff>
    </xdr:to>
    <xdr:pic>
      <xdr:nvPicPr>
        <xdr:cNvPr id="48" name="Picture 308">
          <a:extLst>
            <a:ext uri="{FF2B5EF4-FFF2-40B4-BE49-F238E27FC236}">
              <a16:creationId xmlns:a16="http://schemas.microsoft.com/office/drawing/2014/main" id="{00000000-0008-0000-0D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5" y="190500"/>
          <a:ext cx="571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</xdr:row>
      <xdr:rowOff>0</xdr:rowOff>
    </xdr:from>
    <xdr:to>
      <xdr:col>3</xdr:col>
      <xdr:colOff>0</xdr:colOff>
      <xdr:row>1</xdr:row>
      <xdr:rowOff>0</xdr:rowOff>
    </xdr:to>
    <xdr:pic>
      <xdr:nvPicPr>
        <xdr:cNvPr id="49" name="Picture 310">
          <a:extLst>
            <a:ext uri="{FF2B5EF4-FFF2-40B4-BE49-F238E27FC236}">
              <a16:creationId xmlns:a16="http://schemas.microsoft.com/office/drawing/2014/main" id="{00000000-0008-0000-0D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5" y="190500"/>
          <a:ext cx="571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</xdr:row>
      <xdr:rowOff>0</xdr:rowOff>
    </xdr:from>
    <xdr:to>
      <xdr:col>3</xdr:col>
      <xdr:colOff>0</xdr:colOff>
      <xdr:row>1</xdr:row>
      <xdr:rowOff>0</xdr:rowOff>
    </xdr:to>
    <xdr:pic>
      <xdr:nvPicPr>
        <xdr:cNvPr id="50" name="Picture 312">
          <a:extLst>
            <a:ext uri="{FF2B5EF4-FFF2-40B4-BE49-F238E27FC236}">
              <a16:creationId xmlns:a16="http://schemas.microsoft.com/office/drawing/2014/main" id="{00000000-0008-0000-0D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5" y="190500"/>
          <a:ext cx="571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</xdr:row>
      <xdr:rowOff>0</xdr:rowOff>
    </xdr:from>
    <xdr:to>
      <xdr:col>3</xdr:col>
      <xdr:colOff>0</xdr:colOff>
      <xdr:row>1</xdr:row>
      <xdr:rowOff>0</xdr:rowOff>
    </xdr:to>
    <xdr:pic>
      <xdr:nvPicPr>
        <xdr:cNvPr id="51" name="Picture 314">
          <a:extLst>
            <a:ext uri="{FF2B5EF4-FFF2-40B4-BE49-F238E27FC236}">
              <a16:creationId xmlns:a16="http://schemas.microsoft.com/office/drawing/2014/main" id="{00000000-0008-0000-0D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5" y="190500"/>
          <a:ext cx="571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1</xdr:row>
      <xdr:rowOff>0</xdr:rowOff>
    </xdr:from>
    <xdr:to>
      <xdr:col>1</xdr:col>
      <xdr:colOff>742950</xdr:colOff>
      <xdr:row>1</xdr:row>
      <xdr:rowOff>0</xdr:rowOff>
    </xdr:to>
    <xdr:pic>
      <xdr:nvPicPr>
        <xdr:cNvPr id="52" name="Picture 316">
          <a:extLst>
            <a:ext uri="{FF2B5EF4-FFF2-40B4-BE49-F238E27FC236}">
              <a16:creationId xmlns:a16="http://schemas.microsoft.com/office/drawing/2014/main" id="{00000000-0008-0000-0D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90500"/>
          <a:ext cx="704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1</xdr:row>
      <xdr:rowOff>0</xdr:rowOff>
    </xdr:from>
    <xdr:to>
      <xdr:col>1</xdr:col>
      <xdr:colOff>742950</xdr:colOff>
      <xdr:row>1</xdr:row>
      <xdr:rowOff>0</xdr:rowOff>
    </xdr:to>
    <xdr:pic>
      <xdr:nvPicPr>
        <xdr:cNvPr id="53" name="Picture 318">
          <a:extLst>
            <a:ext uri="{FF2B5EF4-FFF2-40B4-BE49-F238E27FC236}">
              <a16:creationId xmlns:a16="http://schemas.microsoft.com/office/drawing/2014/main" id="{00000000-0008-0000-0D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90500"/>
          <a:ext cx="704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1</xdr:row>
      <xdr:rowOff>0</xdr:rowOff>
    </xdr:from>
    <xdr:to>
      <xdr:col>1</xdr:col>
      <xdr:colOff>742950</xdr:colOff>
      <xdr:row>1</xdr:row>
      <xdr:rowOff>0</xdr:rowOff>
    </xdr:to>
    <xdr:pic>
      <xdr:nvPicPr>
        <xdr:cNvPr id="54" name="Picture 320">
          <a:extLst>
            <a:ext uri="{FF2B5EF4-FFF2-40B4-BE49-F238E27FC236}">
              <a16:creationId xmlns:a16="http://schemas.microsoft.com/office/drawing/2014/main" id="{00000000-0008-0000-0D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90500"/>
          <a:ext cx="704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1</xdr:row>
      <xdr:rowOff>0</xdr:rowOff>
    </xdr:from>
    <xdr:to>
      <xdr:col>1</xdr:col>
      <xdr:colOff>742950</xdr:colOff>
      <xdr:row>1</xdr:row>
      <xdr:rowOff>0</xdr:rowOff>
    </xdr:to>
    <xdr:pic>
      <xdr:nvPicPr>
        <xdr:cNvPr id="55" name="Picture 322">
          <a:extLst>
            <a:ext uri="{FF2B5EF4-FFF2-40B4-BE49-F238E27FC236}">
              <a16:creationId xmlns:a16="http://schemas.microsoft.com/office/drawing/2014/main" id="{00000000-0008-0000-0D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90500"/>
          <a:ext cx="704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1</xdr:row>
      <xdr:rowOff>0</xdr:rowOff>
    </xdr:from>
    <xdr:to>
      <xdr:col>1</xdr:col>
      <xdr:colOff>742950</xdr:colOff>
      <xdr:row>1</xdr:row>
      <xdr:rowOff>0</xdr:rowOff>
    </xdr:to>
    <xdr:pic>
      <xdr:nvPicPr>
        <xdr:cNvPr id="56" name="Picture 324">
          <a:extLst>
            <a:ext uri="{FF2B5EF4-FFF2-40B4-BE49-F238E27FC236}">
              <a16:creationId xmlns:a16="http://schemas.microsoft.com/office/drawing/2014/main" id="{00000000-0008-0000-0D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90500"/>
          <a:ext cx="704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1</xdr:row>
      <xdr:rowOff>0</xdr:rowOff>
    </xdr:from>
    <xdr:to>
      <xdr:col>1</xdr:col>
      <xdr:colOff>742950</xdr:colOff>
      <xdr:row>1</xdr:row>
      <xdr:rowOff>0</xdr:rowOff>
    </xdr:to>
    <xdr:pic>
      <xdr:nvPicPr>
        <xdr:cNvPr id="57" name="Picture 326">
          <a:extLst>
            <a:ext uri="{FF2B5EF4-FFF2-40B4-BE49-F238E27FC236}">
              <a16:creationId xmlns:a16="http://schemas.microsoft.com/office/drawing/2014/main" id="{00000000-0008-0000-0D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90500"/>
          <a:ext cx="704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1</xdr:row>
      <xdr:rowOff>0</xdr:rowOff>
    </xdr:from>
    <xdr:to>
      <xdr:col>1</xdr:col>
      <xdr:colOff>742950</xdr:colOff>
      <xdr:row>1</xdr:row>
      <xdr:rowOff>0</xdr:rowOff>
    </xdr:to>
    <xdr:pic>
      <xdr:nvPicPr>
        <xdr:cNvPr id="58" name="Picture 328">
          <a:extLst>
            <a:ext uri="{FF2B5EF4-FFF2-40B4-BE49-F238E27FC236}">
              <a16:creationId xmlns:a16="http://schemas.microsoft.com/office/drawing/2014/main" id="{00000000-0008-0000-0D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90500"/>
          <a:ext cx="704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1</xdr:row>
      <xdr:rowOff>0</xdr:rowOff>
    </xdr:from>
    <xdr:to>
      <xdr:col>1</xdr:col>
      <xdr:colOff>742950</xdr:colOff>
      <xdr:row>1</xdr:row>
      <xdr:rowOff>0</xdr:rowOff>
    </xdr:to>
    <xdr:pic>
      <xdr:nvPicPr>
        <xdr:cNvPr id="59" name="Picture 330">
          <a:extLst>
            <a:ext uri="{FF2B5EF4-FFF2-40B4-BE49-F238E27FC236}">
              <a16:creationId xmlns:a16="http://schemas.microsoft.com/office/drawing/2014/main" id="{00000000-0008-0000-0D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90500"/>
          <a:ext cx="704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1</xdr:row>
      <xdr:rowOff>0</xdr:rowOff>
    </xdr:from>
    <xdr:to>
      <xdr:col>1</xdr:col>
      <xdr:colOff>742950</xdr:colOff>
      <xdr:row>1</xdr:row>
      <xdr:rowOff>0</xdr:rowOff>
    </xdr:to>
    <xdr:pic>
      <xdr:nvPicPr>
        <xdr:cNvPr id="60" name="Picture 332">
          <a:extLst>
            <a:ext uri="{FF2B5EF4-FFF2-40B4-BE49-F238E27FC236}">
              <a16:creationId xmlns:a16="http://schemas.microsoft.com/office/drawing/2014/main" id="{00000000-0008-0000-0D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90500"/>
          <a:ext cx="704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</xdr:row>
      <xdr:rowOff>0</xdr:rowOff>
    </xdr:from>
    <xdr:to>
      <xdr:col>3</xdr:col>
      <xdr:colOff>0</xdr:colOff>
      <xdr:row>1</xdr:row>
      <xdr:rowOff>0</xdr:rowOff>
    </xdr:to>
    <xdr:pic>
      <xdr:nvPicPr>
        <xdr:cNvPr id="61" name="Picture 334">
          <a:extLst>
            <a:ext uri="{FF2B5EF4-FFF2-40B4-BE49-F238E27FC236}">
              <a16:creationId xmlns:a16="http://schemas.microsoft.com/office/drawing/2014/main" id="{00000000-0008-0000-0D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5" y="190500"/>
          <a:ext cx="571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</xdr:row>
      <xdr:rowOff>0</xdr:rowOff>
    </xdr:from>
    <xdr:to>
      <xdr:col>3</xdr:col>
      <xdr:colOff>0</xdr:colOff>
      <xdr:row>1</xdr:row>
      <xdr:rowOff>0</xdr:rowOff>
    </xdr:to>
    <xdr:pic>
      <xdr:nvPicPr>
        <xdr:cNvPr id="62" name="Picture 335">
          <a:extLst>
            <a:ext uri="{FF2B5EF4-FFF2-40B4-BE49-F238E27FC236}">
              <a16:creationId xmlns:a16="http://schemas.microsoft.com/office/drawing/2014/main" id="{00000000-0008-0000-0D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5" y="190500"/>
          <a:ext cx="571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</xdr:row>
      <xdr:rowOff>0</xdr:rowOff>
    </xdr:from>
    <xdr:to>
      <xdr:col>3</xdr:col>
      <xdr:colOff>0</xdr:colOff>
      <xdr:row>1</xdr:row>
      <xdr:rowOff>0</xdr:rowOff>
    </xdr:to>
    <xdr:pic>
      <xdr:nvPicPr>
        <xdr:cNvPr id="63" name="Picture 336">
          <a:extLst>
            <a:ext uri="{FF2B5EF4-FFF2-40B4-BE49-F238E27FC236}">
              <a16:creationId xmlns:a16="http://schemas.microsoft.com/office/drawing/2014/main" id="{00000000-0008-0000-0D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5" y="190500"/>
          <a:ext cx="571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</xdr:row>
      <xdr:rowOff>0</xdr:rowOff>
    </xdr:from>
    <xdr:to>
      <xdr:col>3</xdr:col>
      <xdr:colOff>0</xdr:colOff>
      <xdr:row>1</xdr:row>
      <xdr:rowOff>0</xdr:rowOff>
    </xdr:to>
    <xdr:pic>
      <xdr:nvPicPr>
        <xdr:cNvPr id="64" name="Picture 337">
          <a:extLst>
            <a:ext uri="{FF2B5EF4-FFF2-40B4-BE49-F238E27FC236}">
              <a16:creationId xmlns:a16="http://schemas.microsoft.com/office/drawing/2014/main" id="{00000000-0008-0000-0D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5" y="190500"/>
          <a:ext cx="571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</xdr:row>
      <xdr:rowOff>0</xdr:rowOff>
    </xdr:from>
    <xdr:to>
      <xdr:col>3</xdr:col>
      <xdr:colOff>0</xdr:colOff>
      <xdr:row>1</xdr:row>
      <xdr:rowOff>0</xdr:rowOff>
    </xdr:to>
    <xdr:pic>
      <xdr:nvPicPr>
        <xdr:cNvPr id="65" name="Picture 338">
          <a:extLst>
            <a:ext uri="{FF2B5EF4-FFF2-40B4-BE49-F238E27FC236}">
              <a16:creationId xmlns:a16="http://schemas.microsoft.com/office/drawing/2014/main" id="{00000000-0008-0000-0D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5" y="190500"/>
          <a:ext cx="571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</xdr:row>
      <xdr:rowOff>0</xdr:rowOff>
    </xdr:from>
    <xdr:to>
      <xdr:col>3</xdr:col>
      <xdr:colOff>0</xdr:colOff>
      <xdr:row>1</xdr:row>
      <xdr:rowOff>0</xdr:rowOff>
    </xdr:to>
    <xdr:pic>
      <xdr:nvPicPr>
        <xdr:cNvPr id="66" name="Picture 339">
          <a:extLst>
            <a:ext uri="{FF2B5EF4-FFF2-40B4-BE49-F238E27FC236}">
              <a16:creationId xmlns:a16="http://schemas.microsoft.com/office/drawing/2014/main" id="{00000000-0008-0000-0D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5" y="190500"/>
          <a:ext cx="571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</xdr:row>
      <xdr:rowOff>0</xdr:rowOff>
    </xdr:from>
    <xdr:to>
      <xdr:col>3</xdr:col>
      <xdr:colOff>0</xdr:colOff>
      <xdr:row>1</xdr:row>
      <xdr:rowOff>0</xdr:rowOff>
    </xdr:to>
    <xdr:pic>
      <xdr:nvPicPr>
        <xdr:cNvPr id="67" name="Picture 340">
          <a:extLst>
            <a:ext uri="{FF2B5EF4-FFF2-40B4-BE49-F238E27FC236}">
              <a16:creationId xmlns:a16="http://schemas.microsoft.com/office/drawing/2014/main" id="{00000000-0008-0000-0D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5" y="190500"/>
          <a:ext cx="571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</xdr:row>
      <xdr:rowOff>0</xdr:rowOff>
    </xdr:from>
    <xdr:to>
      <xdr:col>3</xdr:col>
      <xdr:colOff>0</xdr:colOff>
      <xdr:row>1</xdr:row>
      <xdr:rowOff>0</xdr:rowOff>
    </xdr:to>
    <xdr:pic>
      <xdr:nvPicPr>
        <xdr:cNvPr id="68" name="Picture 341">
          <a:extLst>
            <a:ext uri="{FF2B5EF4-FFF2-40B4-BE49-F238E27FC236}">
              <a16:creationId xmlns:a16="http://schemas.microsoft.com/office/drawing/2014/main" id="{00000000-0008-0000-0D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5" y="190500"/>
          <a:ext cx="571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</xdr:row>
      <xdr:rowOff>0</xdr:rowOff>
    </xdr:from>
    <xdr:to>
      <xdr:col>3</xdr:col>
      <xdr:colOff>0</xdr:colOff>
      <xdr:row>1</xdr:row>
      <xdr:rowOff>0</xdr:rowOff>
    </xdr:to>
    <xdr:pic>
      <xdr:nvPicPr>
        <xdr:cNvPr id="69" name="Picture 384">
          <a:extLst>
            <a:ext uri="{FF2B5EF4-FFF2-40B4-BE49-F238E27FC236}">
              <a16:creationId xmlns:a16="http://schemas.microsoft.com/office/drawing/2014/main" id="{00000000-0008-0000-0D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5" y="190500"/>
          <a:ext cx="571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</xdr:row>
      <xdr:rowOff>0</xdr:rowOff>
    </xdr:from>
    <xdr:to>
      <xdr:col>3</xdr:col>
      <xdr:colOff>0</xdr:colOff>
      <xdr:row>1</xdr:row>
      <xdr:rowOff>0</xdr:rowOff>
    </xdr:to>
    <xdr:pic>
      <xdr:nvPicPr>
        <xdr:cNvPr id="70" name="Picture 385">
          <a:extLst>
            <a:ext uri="{FF2B5EF4-FFF2-40B4-BE49-F238E27FC236}">
              <a16:creationId xmlns:a16="http://schemas.microsoft.com/office/drawing/2014/main" id="{00000000-0008-0000-0D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5" y="190500"/>
          <a:ext cx="571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</xdr:row>
      <xdr:rowOff>0</xdr:rowOff>
    </xdr:from>
    <xdr:to>
      <xdr:col>3</xdr:col>
      <xdr:colOff>0</xdr:colOff>
      <xdr:row>1</xdr:row>
      <xdr:rowOff>0</xdr:rowOff>
    </xdr:to>
    <xdr:pic>
      <xdr:nvPicPr>
        <xdr:cNvPr id="71" name="Picture 387">
          <a:extLst>
            <a:ext uri="{FF2B5EF4-FFF2-40B4-BE49-F238E27FC236}">
              <a16:creationId xmlns:a16="http://schemas.microsoft.com/office/drawing/2014/main" id="{00000000-0008-0000-0D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5" y="190500"/>
          <a:ext cx="571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</xdr:row>
      <xdr:rowOff>0</xdr:rowOff>
    </xdr:from>
    <xdr:to>
      <xdr:col>3</xdr:col>
      <xdr:colOff>0</xdr:colOff>
      <xdr:row>1</xdr:row>
      <xdr:rowOff>0</xdr:rowOff>
    </xdr:to>
    <xdr:pic>
      <xdr:nvPicPr>
        <xdr:cNvPr id="72" name="Picture 388">
          <a:extLst>
            <a:ext uri="{FF2B5EF4-FFF2-40B4-BE49-F238E27FC236}">
              <a16:creationId xmlns:a16="http://schemas.microsoft.com/office/drawing/2014/main" id="{00000000-0008-0000-0D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5" y="190500"/>
          <a:ext cx="571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125556</xdr:colOff>
      <xdr:row>0</xdr:row>
      <xdr:rowOff>66675</xdr:rowOff>
    </xdr:from>
    <xdr:to>
      <xdr:col>1</xdr:col>
      <xdr:colOff>1582881</xdr:colOff>
      <xdr:row>3</xdr:row>
      <xdr:rowOff>50223</xdr:rowOff>
    </xdr:to>
    <xdr:pic>
      <xdr:nvPicPr>
        <xdr:cNvPr id="3" name="Picture 2" descr="Resultado de imaxes para collection nh logo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656" y="66675"/>
          <a:ext cx="1457325" cy="478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76200</xdr:rowOff>
    </xdr:from>
    <xdr:to>
      <xdr:col>1</xdr:col>
      <xdr:colOff>1562100</xdr:colOff>
      <xdr:row>3</xdr:row>
      <xdr:rowOff>76200</xdr:rowOff>
    </xdr:to>
    <xdr:pic>
      <xdr:nvPicPr>
        <xdr:cNvPr id="3110" name="Picture 1" descr="Resultado de imaxes para collection nh logo">
          <a:extLst>
            <a:ext uri="{FF2B5EF4-FFF2-40B4-BE49-F238E27FC236}">
              <a16:creationId xmlns:a16="http://schemas.microsoft.com/office/drawing/2014/main" id="{00000000-0008-0000-1200-000026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76200"/>
          <a:ext cx="1457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152400</xdr:rowOff>
    </xdr:from>
    <xdr:to>
      <xdr:col>1</xdr:col>
      <xdr:colOff>1552575</xdr:colOff>
      <xdr:row>3</xdr:row>
      <xdr:rowOff>66675</xdr:rowOff>
    </xdr:to>
    <xdr:pic>
      <xdr:nvPicPr>
        <xdr:cNvPr id="2" name="Picture 2" descr="Resultado de imaxes para collection nh logo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52400"/>
          <a:ext cx="1457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DAVID MOYA FERNANDEZ" id="{9D9E6EF2-8FC3-45C1-A50C-7FC423DC7DAB}" userId="S::d.moya@minor-hotels.com::52d0c74b-bece-438a-a91e-e438f3bd58cb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BLO FERNANDEZ CACHAFEIRO" refreshedDate="44784.367377083334" createdVersion="6" refreshedVersion="7" minRefreshableVersion="3" recordCount="375" xr:uid="{00000000-000A-0000-FFFF-FFFF00000000}">
  <cacheSource type="worksheet">
    <worksheetSource ref="B2:K377" sheet="Detail Rooms"/>
  </cacheSource>
  <cacheFields count="10">
    <cacheField name="ITEM" numFmtId="0">
      <sharedItems containsBlank="1"/>
    </cacheField>
    <cacheField name="description" numFmtId="0">
      <sharedItems containsBlank="1"/>
    </cacheField>
    <cacheField name="SAP CODE" numFmtId="0">
      <sharedItems containsString="0" containsBlank="1" containsNumber="1" containsInteger="1" minValue="4000480" maxValue="4252310"/>
    </cacheField>
    <cacheField name="DEPARTMENT" numFmtId="0">
      <sharedItems containsBlank="1" count="18">
        <s v="Storage"/>
        <s v="Cleaning"/>
        <s v="HHRR"/>
        <s v="Construction"/>
        <s v="EPI - COOK"/>
        <s v="Linen"/>
        <s v="EPI - FRONT OFFICE"/>
        <s v="Maintenance"/>
        <s v="EPI - KITCHEN AID"/>
        <s v="EPI - SERVICE STAFF"/>
        <s v="EPI-HOUSKEEPING"/>
        <s v="EPI-MANTENIMIENTO"/>
        <s v="EPI-STOREKEEPER"/>
        <s v="FRONT OFFICE"/>
        <s v="GUESTROOM"/>
        <s v="UNIFORMS"/>
        <s v="IT"/>
        <m/>
      </sharedItems>
    </cacheField>
    <cacheField name="CATEGORY" numFmtId="0">
      <sharedItems containsBlank="1" count="6">
        <s v="FF&amp;E"/>
        <s v="Opening Expenses"/>
        <s v="OSE"/>
        <s v="f&amp;B"/>
        <s v="CONS"/>
        <m/>
      </sharedItems>
    </cacheField>
    <cacheField name="Units" numFmtId="0">
      <sharedItems containsString="0" containsBlank="1" containsNumber="1" containsInteger="1" minValue="0" maxValue="25550"/>
    </cacheField>
    <cacheField name="Unit Price NH" numFmtId="0">
      <sharedItems containsString="0" containsBlank="1" containsNumber="1" minValue="0" maxValue="2731"/>
    </cacheField>
    <cacheField name="Unit Price Collection" numFmtId="0">
      <sharedItems containsString="0" containsBlank="1" containsNumber="1" minValue="0" maxValue="525"/>
    </cacheField>
    <cacheField name="total" numFmtId="0">
      <sharedItems containsSemiMixedTypes="0" containsString="0" containsNumber="1" minValue="0" maxValue="57311.337389399778"/>
    </cacheField>
    <cacheField name="Comment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75">
  <r>
    <s v="SHELVES"/>
    <m/>
    <m/>
    <x v="0"/>
    <x v="0"/>
    <m/>
    <m/>
    <m/>
    <n v="0"/>
    <m/>
  </r>
  <r>
    <s v="Hotel Cleaning"/>
    <m/>
    <m/>
    <x v="1"/>
    <x v="0"/>
    <m/>
    <m/>
    <m/>
    <n v="0"/>
    <m/>
  </r>
  <r>
    <s v="Opening Cleaning"/>
    <m/>
    <m/>
    <x v="1"/>
    <x v="1"/>
    <m/>
    <m/>
    <m/>
    <n v="0"/>
    <m/>
  </r>
  <r>
    <s v="Recruiment (i.e. Headhunter expenses)"/>
    <m/>
    <m/>
    <x v="2"/>
    <x v="1"/>
    <m/>
    <m/>
    <m/>
    <n v="0"/>
    <m/>
  </r>
  <r>
    <s v="Training"/>
    <m/>
    <m/>
    <x v="2"/>
    <x v="1"/>
    <m/>
    <m/>
    <m/>
    <n v="0"/>
    <m/>
  </r>
  <r>
    <s v="Taxes &amp; Licenses"/>
    <m/>
    <m/>
    <x v="3"/>
    <x v="0"/>
    <m/>
    <m/>
    <m/>
    <n v="0"/>
    <m/>
  </r>
  <r>
    <s v="Aspirador"/>
    <m/>
    <m/>
    <x v="1"/>
    <x v="0"/>
    <n v="6"/>
    <m/>
    <m/>
    <n v="0"/>
    <m/>
  </r>
  <r>
    <s v="Aspirador de agua"/>
    <m/>
    <m/>
    <x v="1"/>
    <x v="0"/>
    <n v="1"/>
    <m/>
    <m/>
    <n v="0"/>
    <m/>
  </r>
  <r>
    <s v="Fregadora zonas"/>
    <m/>
    <m/>
    <x v="1"/>
    <x v="0"/>
    <n v="1"/>
    <m/>
    <m/>
    <n v="0"/>
    <m/>
  </r>
  <r>
    <s v="Limpiadora agua a presión"/>
    <m/>
    <m/>
    <x v="1"/>
    <x v="0"/>
    <n v="1"/>
    <m/>
    <m/>
    <n v="0"/>
    <m/>
  </r>
  <r>
    <s v="Vaporeta"/>
    <m/>
    <m/>
    <x v="1"/>
    <x v="0"/>
    <n v="1"/>
    <m/>
    <m/>
    <n v="0"/>
    <m/>
  </r>
  <r>
    <s v="Centro de planchado"/>
    <m/>
    <m/>
    <x v="1"/>
    <x v="0"/>
    <n v="1"/>
    <m/>
    <m/>
    <n v="0"/>
    <m/>
  </r>
  <r>
    <s v="Lavadora"/>
    <m/>
    <m/>
    <x v="1"/>
    <x v="0"/>
    <n v="1"/>
    <m/>
    <m/>
    <n v="0"/>
    <m/>
  </r>
  <r>
    <s v="Secadora"/>
    <m/>
    <m/>
    <x v="1"/>
    <x v="0"/>
    <n v="1"/>
    <m/>
    <m/>
    <n v="0"/>
    <m/>
  </r>
  <r>
    <s v="Máquina ozono"/>
    <m/>
    <m/>
    <x v="1"/>
    <x v="0"/>
    <n v="1"/>
    <m/>
    <m/>
    <n v="0"/>
    <m/>
  </r>
  <r>
    <s v="Plancha"/>
    <m/>
    <m/>
    <x v="1"/>
    <x v="0"/>
    <n v="6"/>
    <m/>
    <m/>
    <n v="0"/>
    <m/>
  </r>
  <r>
    <s v="Tabla plancha"/>
    <m/>
    <m/>
    <x v="1"/>
    <x v="0"/>
    <n v="6"/>
    <m/>
    <m/>
    <n v="0"/>
    <m/>
  </r>
  <r>
    <s v="Carro camarera"/>
    <m/>
    <m/>
    <x v="1"/>
    <x v="0"/>
    <n v="5"/>
    <m/>
    <m/>
    <n v="0"/>
    <m/>
  </r>
  <r>
    <s v="Carro ropa sucia"/>
    <m/>
    <m/>
    <x v="1"/>
    <x v="0"/>
    <n v="5"/>
    <m/>
    <m/>
    <n v="0"/>
    <m/>
  </r>
  <r>
    <s v="Carro zonas"/>
    <m/>
    <m/>
    <x v="1"/>
    <x v="0"/>
    <n v="1"/>
    <m/>
    <m/>
    <n v="0"/>
    <m/>
  </r>
  <r>
    <s v="Carro minibares"/>
    <m/>
    <m/>
    <x v="1"/>
    <x v="0"/>
    <n v="1"/>
    <m/>
    <m/>
    <n v="0"/>
    <m/>
  </r>
  <r>
    <s v="Balleta"/>
    <s v="Ballet"/>
    <m/>
    <x v="1"/>
    <x v="2"/>
    <n v="100"/>
    <n v="1.38"/>
    <n v="1.38"/>
    <n v="138"/>
    <m/>
  </r>
  <r>
    <s v="Cepillo"/>
    <s v="Brush"/>
    <m/>
    <x v="1"/>
    <x v="2"/>
    <n v="12"/>
    <n v="1.55"/>
    <n v="1.55"/>
    <n v="18.600000000000001"/>
    <m/>
  </r>
  <r>
    <s v="Cepillo moqueta"/>
    <s v="Carpet brush"/>
    <m/>
    <x v="1"/>
    <x v="2"/>
    <n v="6"/>
    <n v="1.29"/>
    <n v="1.29"/>
    <n v="7.74"/>
    <m/>
  </r>
  <r>
    <s v="Cubo 10l"/>
    <s v="Cube 10L"/>
    <m/>
    <x v="1"/>
    <x v="2"/>
    <n v="12"/>
    <n v="3.2"/>
    <n v="3.2"/>
    <n v="38.400000000000006"/>
    <m/>
  </r>
  <r>
    <s v="Escalera "/>
    <s v="Stairs"/>
    <m/>
    <x v="1"/>
    <x v="2"/>
    <n v="6"/>
    <n v="150"/>
    <n v="0"/>
    <n v="900"/>
    <s v="Compra en ferreterías locales"/>
  </r>
  <r>
    <s v="Estropajo"/>
    <s v="Scourer"/>
    <m/>
    <x v="1"/>
    <x v="2"/>
    <n v="12"/>
    <n v="1.2470000000000001"/>
    <n v="1.2470000000000001"/>
    <n v="14.964000000000002"/>
    <m/>
  </r>
  <r>
    <s v="Fregona"/>
    <s v="Mop"/>
    <m/>
    <x v="1"/>
    <x v="2"/>
    <n v="12"/>
    <n v="2"/>
    <n v="2"/>
    <n v="24"/>
    <m/>
  </r>
  <r>
    <s v="Mango telescópico"/>
    <s v="Telescopic handle"/>
    <m/>
    <x v="1"/>
    <x v="2"/>
    <n v="7"/>
    <n v="15.96"/>
    <n v="15.96"/>
    <n v="111.72"/>
    <m/>
  </r>
  <r>
    <s v="Mopa"/>
    <s v="Mop"/>
    <m/>
    <x v="1"/>
    <x v="2"/>
    <n v="7"/>
    <n v="4.4000000000000004"/>
    <n v="4.4000000000000004"/>
    <n v="30.800000000000004"/>
    <m/>
  </r>
  <r>
    <s v="Palos"/>
    <s v="Stick"/>
    <m/>
    <x v="1"/>
    <x v="2"/>
    <n v="24"/>
    <n v="0.96"/>
    <n v="0.96"/>
    <n v="23.04"/>
    <m/>
  </r>
  <r>
    <s v="Químicos limpieza  (Ratio diversey)"/>
    <s v="Chemical cleaning"/>
    <m/>
    <x v="1"/>
    <x v="2"/>
    <n v="25550"/>
    <n v="3.5734000000000002E-2"/>
    <n v="3.5734000000000002E-2"/>
    <n v="913.00370000000009"/>
    <s v="Ratio España"/>
  </r>
  <r>
    <s v="Recogedor"/>
    <s v="Picker"/>
    <m/>
    <x v="1"/>
    <x v="2"/>
    <n v="12"/>
    <n v="1.1599999999999999"/>
    <n v="1.1599999999999999"/>
    <n v="13.919999999999998"/>
    <m/>
  </r>
  <r>
    <s v="Señal suelo húmedo"/>
    <s v="Wet floor sign"/>
    <m/>
    <x v="1"/>
    <x v="2"/>
    <n v="3"/>
    <n v="4.5999999999999996"/>
    <n v="4.5999999999999996"/>
    <n v="13.799999999999999"/>
    <s v="Precio compra"/>
  </r>
  <r>
    <s v="Abrigo de protección contra el frío "/>
    <s v="Coat of protection against cold"/>
    <n v="4052336"/>
    <x v="4"/>
    <x v="2"/>
    <n v="1"/>
    <n v="109"/>
    <n v="109"/>
    <n v="109"/>
    <m/>
  </r>
  <r>
    <s v="Calzado de seguridad con puntera reforzada y suela antideslizante "/>
    <s v="Safety footwear with reinforced toe and non-slip sole"/>
    <n v="4052179"/>
    <x v="4"/>
    <x v="2"/>
    <n v="1"/>
    <n v="38.200000000000003"/>
    <n v="38.200000000000003"/>
    <n v="38.200000000000003"/>
    <m/>
  </r>
  <r>
    <s v="Calzado de seguridad con puntera reforzada y suela antideslizante "/>
    <s v="Safety footwear with reinforced toe and non-slip sole"/>
    <n v="4252310"/>
    <x v="4"/>
    <x v="2"/>
    <n v="0"/>
    <n v="38.200000000000003"/>
    <n v="38.200000000000003"/>
    <n v="0"/>
    <m/>
  </r>
  <r>
    <s v="Calzado de seguridad con puntera reforzada y suela antideslizante "/>
    <s v="Safety footwear with reinforced toe and non-slip sole"/>
    <n v="4052312"/>
    <x v="4"/>
    <x v="2"/>
    <n v="0"/>
    <n v="38.200000000000003"/>
    <n v="38.200000000000003"/>
    <n v="0"/>
    <m/>
  </r>
  <r>
    <s v="Calzado de seguridad con puntera reforzada y suela antideslizante "/>
    <s v="Safety footwear with reinforced toe and non-slip sole"/>
    <n v="4072162"/>
    <x v="4"/>
    <x v="2"/>
    <n v="0"/>
    <n v="38.200000000000003"/>
    <n v="38.200000000000003"/>
    <n v="0"/>
    <m/>
  </r>
  <r>
    <s v="Calzado de seguridad con puntera reforzada y suela antideslizante "/>
    <s v="Safety footwear with reinforced toe and non-slip sole"/>
    <n v="4072163"/>
    <x v="4"/>
    <x v="2"/>
    <n v="0"/>
    <n v="38.200000000000003"/>
    <n v="38.200000000000003"/>
    <n v="0"/>
    <m/>
  </r>
  <r>
    <s v="Chaleco de color de alta visibilidad y bandas reflectantes"/>
    <s v="Reflective high visibility color vest"/>
    <n v="4052338"/>
    <x v="4"/>
    <x v="2"/>
    <n v="1"/>
    <n v="4"/>
    <n v="4"/>
    <n v="4"/>
    <m/>
  </r>
  <r>
    <s v="Chaleco de protección contra el frío "/>
    <s v="Vest of protection against cold"/>
    <n v="4052335"/>
    <x v="4"/>
    <x v="2"/>
    <n v="1"/>
    <n v="11.9"/>
    <n v="11.9"/>
    <n v="11.9"/>
    <m/>
  </r>
  <r>
    <s v="Gafas de protección frente a salpicaduras (montura integral)."/>
    <s v="Splash goggles"/>
    <n v="4052325"/>
    <x v="4"/>
    <x v="2"/>
    <n v="1"/>
    <n v="1.6"/>
    <n v="1.6"/>
    <n v="1.6"/>
    <m/>
  </r>
  <r>
    <s v="Gorro de protección contra el frio."/>
    <s v="Hat of protection against cold"/>
    <n v="4052328"/>
    <x v="4"/>
    <x v="2"/>
    <n v="1"/>
    <n v="7.5"/>
    <n v="7.5"/>
    <n v="7.5"/>
    <m/>
  </r>
  <r>
    <s v="Guante de cota de malla, de protección frente a cortes y pinchazos"/>
    <s v="Coat of mail gloves against cuts and stabs"/>
    <n v="4052305"/>
    <x v="4"/>
    <x v="2"/>
    <n v="0"/>
    <n v="87"/>
    <n v="87"/>
    <n v="0"/>
    <m/>
  </r>
  <r>
    <s v="Almohada 50x80"/>
    <m/>
    <m/>
    <x v="5"/>
    <x v="0"/>
    <m/>
    <m/>
    <m/>
    <n v="0"/>
    <m/>
  </r>
  <r>
    <s v="Almohada 45x70"/>
    <m/>
    <m/>
    <x v="5"/>
    <x v="0"/>
    <m/>
    <m/>
    <m/>
    <n v="0"/>
    <m/>
  </r>
  <r>
    <s v="Almohad 40x60*"/>
    <m/>
    <m/>
    <x v="5"/>
    <x v="0"/>
    <m/>
    <m/>
    <m/>
    <n v="0"/>
    <m/>
  </r>
  <r>
    <s v="Guante de protección térmica"/>
    <s v="Thermal protection gloves"/>
    <n v="4052306"/>
    <x v="4"/>
    <x v="2"/>
    <n v="0"/>
    <n v="5.45"/>
    <n v="5.45"/>
    <n v="0"/>
    <m/>
  </r>
  <r>
    <s v="Guante de resistencia al corte y la perforación para pescado y fruta tropical que presente púas."/>
    <s v="Glove of resistance to the cut and the perforation for fish and tropical fruit that presents prongs"/>
    <n v="4073160"/>
    <x v="4"/>
    <x v="2"/>
    <n v="1"/>
    <n v="10.1"/>
    <n v="10.1"/>
    <n v="10.1"/>
    <m/>
  </r>
  <r>
    <s v="Guantes de protección contra el frio."/>
    <s v="Gloves of protection against cold"/>
    <n v="4052323"/>
    <x v="4"/>
    <x v="2"/>
    <n v="1"/>
    <n v="18"/>
    <n v="18"/>
    <n v="18"/>
    <m/>
  </r>
  <r>
    <s v="Almohada plumas 45x70"/>
    <m/>
    <m/>
    <x v="5"/>
    <x v="0"/>
    <m/>
    <m/>
    <m/>
    <n v="0"/>
    <m/>
  </r>
  <r>
    <s v="Almohada latex 45x70"/>
    <m/>
    <m/>
    <x v="5"/>
    <x v="0"/>
    <m/>
    <m/>
    <m/>
    <n v="0"/>
    <m/>
  </r>
  <r>
    <s v="Almohada cervical 45x70"/>
    <m/>
    <m/>
    <x v="5"/>
    <x v="0"/>
    <m/>
    <m/>
    <m/>
    <n v="0"/>
    <m/>
  </r>
  <r>
    <s v="Cubre colchon King 200x200"/>
    <m/>
    <m/>
    <x v="5"/>
    <x v="0"/>
    <m/>
    <m/>
    <m/>
    <n v="0"/>
    <m/>
  </r>
  <r>
    <s v="Cubre colchón Queen 180/150x200"/>
    <m/>
    <m/>
    <x v="5"/>
    <x v="0"/>
    <m/>
    <m/>
    <m/>
    <n v="0"/>
    <m/>
  </r>
  <r>
    <s v="Cubre colchón Twin 100/90x200"/>
    <m/>
    <m/>
    <x v="5"/>
    <x v="0"/>
    <m/>
    <m/>
    <m/>
    <n v="0"/>
    <m/>
  </r>
  <r>
    <s v="Guantes de protección de resistencia mecánica"/>
    <s v="Protective gloves of mechanical Resistance "/>
    <n v="4052301"/>
    <x v="4"/>
    <x v="2"/>
    <n v="1"/>
    <n v="9"/>
    <n v="9"/>
    <n v="9"/>
    <m/>
  </r>
  <r>
    <s v="Guantes de protección frente a microorganismos (guantes de nitrilo  desechables)."/>
    <s v="Protective gloves against microorganisms (disposable nitrile gloves)"/>
    <n v="4073009"/>
    <x v="4"/>
    <x v="2"/>
    <n v="1"/>
    <n v="9"/>
    <n v="9"/>
    <n v="9"/>
    <m/>
  </r>
  <r>
    <s v="Guantes de protección frente a microorganismos, productos químicos y resistencia mecánica (guantes nitrilo no desechables)"/>
    <s v="Protective gloves against microorganisms, chemical products and mechanical resistance (non-disposable nitrile gloves)"/>
    <n v="4000480"/>
    <x v="4"/>
    <x v="2"/>
    <n v="5"/>
    <n v="0.95"/>
    <n v="0.95"/>
    <n v="4.75"/>
    <m/>
  </r>
  <r>
    <s v="Guantes de protección frente a microorganismos, productos químicos y resistencia mecánica (guantes nitrilo no desechables)"/>
    <s v="Protective gloves against microorganisms, chemical products and mechanical resistance (non-disposable nitrile gloves)"/>
    <n v="4000481"/>
    <x v="4"/>
    <x v="2"/>
    <n v="0"/>
    <n v="0.95"/>
    <n v="0.95"/>
    <n v="0"/>
    <m/>
  </r>
  <r>
    <s v="Guantes de protección frente a microorganismos, productos químicos y resistencia mecánica (guantes nitrilo no desechables)"/>
    <s v="Protective gloves against microorganisms, chemical products and mechanical resistance (non-disposable nitrile gloves)"/>
    <n v="4000482"/>
    <x v="4"/>
    <x v="2"/>
    <n v="0"/>
    <n v="0.95"/>
    <n v="0.95"/>
    <n v="0"/>
    <m/>
  </r>
  <r>
    <s v="Guantes de protección frente a microorganismos, productos químicos y resistencia mecánica (guantes nitrilo no desechables)"/>
    <s v="Protective gloves against microorganisms, chemical products and mechanical resistance (non-disposable nitrile gloves)"/>
    <n v="4000483"/>
    <x v="4"/>
    <x v="2"/>
    <n v="0"/>
    <n v="0.95"/>
    <n v="0.95"/>
    <n v="0"/>
    <m/>
  </r>
  <r>
    <s v="Mascarilla de protección frente a partículas FFP2 "/>
    <s v="Respiratory protection against FFP2 particles (mask)"/>
    <n v="4052330"/>
    <x v="4"/>
    <x v="2"/>
    <n v="1"/>
    <n v="0.8"/>
    <n v="0.8"/>
    <n v="0.8"/>
    <m/>
  </r>
  <r>
    <s v="Calzado de seguridad con puntera reforzada "/>
    <s v="Safety footwear with reinforced toe and non-slip sole"/>
    <n v="4056823"/>
    <x v="6"/>
    <x v="2"/>
    <n v="4"/>
    <n v="34"/>
    <n v="34"/>
    <n v="136"/>
    <m/>
  </r>
  <r>
    <s v="1 juego de llaves de tubo "/>
    <s v="JUEGO WURTH 12 LLAVES DE TUBO"/>
    <m/>
    <x v="7"/>
    <x v="2"/>
    <n v="1"/>
    <n v="150"/>
    <n v="150"/>
    <n v="150"/>
    <m/>
  </r>
  <r>
    <s v="1 juego de llaves fijas planas"/>
    <s v="CJTO.LLAVES ZEBRA PLANAS 8 PIEZAS"/>
    <m/>
    <x v="7"/>
    <x v="2"/>
    <n v="1"/>
    <n v="29.95"/>
    <n v="29.95"/>
    <n v="29.95"/>
    <m/>
  </r>
  <r>
    <s v="1 juego de llaves estrella acodadas de dos bocas"/>
    <s v="CJTO.LLAVES ZEBRA ESTRELLA ACO.8 PZ"/>
    <m/>
    <x v="7"/>
    <x v="2"/>
    <n v="1"/>
    <n v="49.95"/>
    <n v="49.95"/>
    <n v="49.95"/>
    <m/>
  </r>
  <r>
    <s v="llaves inglesas (12)"/>
    <s v="LLAVE INGLESA WURTH 12  DIN 3117"/>
    <m/>
    <x v="7"/>
    <x v="2"/>
    <n v="1"/>
    <n v="21.95"/>
    <n v="21.95"/>
    <n v="21.95"/>
    <m/>
  </r>
  <r>
    <s v="llaves inglesas (10)"/>
    <s v="LLAVE INGLESA WURTH 10  DIN 3117"/>
    <m/>
    <x v="7"/>
    <x v="2"/>
    <n v="1"/>
    <n v="17.95"/>
    <n v="17.95"/>
    <n v="17.95"/>
    <m/>
  </r>
  <r>
    <s v="llaves inglesas (8)"/>
    <s v="LLAVE INGLESA WURTH 8  DIN 3117"/>
    <m/>
    <x v="7"/>
    <x v="2"/>
    <n v="1"/>
    <n v="16.95"/>
    <n v="16.95"/>
    <n v="16.95"/>
    <m/>
  </r>
  <r>
    <s v="1 juego de llaves inglesas (12” 10” y 8”)"/>
    <s v="DDU /WRKSTFEIL-SORT-F.KFZ-5TL-L200MM"/>
    <m/>
    <x v="7"/>
    <x v="2"/>
    <n v="1"/>
    <n v="25.95"/>
    <n v="25.95"/>
    <n v="25.95"/>
    <m/>
  </r>
  <r>
    <s v="DEST.ZEBRA ANTIDESL.PLANO 4MM"/>
    <s v="DEST.ZEBRA ANTIDESL.PLANO 4MM"/>
    <m/>
    <x v="7"/>
    <x v="2"/>
    <n v="1"/>
    <n v="5.95"/>
    <n v="5.95"/>
    <n v="5.95"/>
    <m/>
  </r>
  <r>
    <s v="DEST.ZEBRA ANTIDESL.PLANO 5.5MM"/>
    <s v="DEST.ZEBRA ANTIDESL.PLANO 5.5MM"/>
    <m/>
    <x v="7"/>
    <x v="2"/>
    <n v="1"/>
    <n v="7.25"/>
    <n v="7.25"/>
    <n v="7.25"/>
    <m/>
  </r>
  <r>
    <s v="DEST.ZEBRA ANTIDESL.PLANO 6,5MM"/>
    <s v="DEST.ZEBRA ANTIDESL.PLANO 6,5MM"/>
    <m/>
    <x v="7"/>
    <x v="2"/>
    <n v="1"/>
    <n v="9.25"/>
    <n v="9.25"/>
    <n v="9.25"/>
    <m/>
  </r>
  <r>
    <s v="DEST.ZEBRA ANTIDESL.PLANO 8MM"/>
    <s v="DEST.ZEBRA ANTIDESL.PLANO 8MM"/>
    <m/>
    <x v="7"/>
    <x v="2"/>
    <n v="1"/>
    <n v="12.15"/>
    <n v="12.15"/>
    <n v="12.15"/>
    <m/>
  </r>
  <r>
    <s v="DEST.ZEBRA ANTIDESL.PLANO 12MM"/>
    <s v="DEST.ZEBRA ANTIDESL.PLANO 12MM"/>
    <m/>
    <x v="7"/>
    <x v="2"/>
    <n v="1"/>
    <n v="12"/>
    <n v="12"/>
    <n v="12"/>
    <m/>
  </r>
  <r>
    <s v="DEST.ZEBRA ANTIDESL.PH1"/>
    <s v="DEST.ZEBRA ANTIDESL.PH1"/>
    <m/>
    <x v="7"/>
    <x v="2"/>
    <n v="1"/>
    <n v="6.95"/>
    <n v="6.95"/>
    <n v="6.95"/>
    <m/>
  </r>
  <r>
    <s v="DEST.ZEBRA ANTIDESL.PH 2"/>
    <s v="DEST.ZEBRA ANTIDESL.PH 2"/>
    <m/>
    <x v="7"/>
    <x v="2"/>
    <n v="1"/>
    <n v="7.95"/>
    <n v="7.95"/>
    <n v="7.95"/>
    <m/>
  </r>
  <r>
    <s v="DEST.ZEBRA ANTIDESL.PH 3"/>
    <s v="DEST.ZEBRA ANTIDESL.PH 3"/>
    <m/>
    <x v="7"/>
    <x v="2"/>
    <n v="1"/>
    <n v="11.95"/>
    <n v="11.95"/>
    <n v="11.95"/>
    <m/>
  </r>
  <r>
    <s v="DEST.ZEBRA ANTIDESL.PH 4"/>
    <s v="DEST.ZEBRA ANTIDESL.PH 4"/>
    <m/>
    <x v="7"/>
    <x v="2"/>
    <n v="1"/>
    <n v="15.25"/>
    <n v="15.25"/>
    <n v="15.25"/>
    <m/>
  </r>
  <r>
    <s v="DEST. AISLADO ZEBRA COMBI PALA/PZ1"/>
    <s v="DEST. AISLADO ZEBRA COMBI PALA/PZ1"/>
    <m/>
    <x v="7"/>
    <x v="2"/>
    <n v="1"/>
    <n v="3.95"/>
    <n v="3.95"/>
    <n v="3.95"/>
    <m/>
  </r>
  <r>
    <s v="DEST. AISLADO ZEBRA COMBI PALA/PZ2"/>
    <s v="DEST. AISLADO ZEBRA COMBI PALA/PZ2"/>
    <m/>
    <x v="7"/>
    <x v="2"/>
    <n v="1"/>
    <n v="5.95"/>
    <n v="5.95"/>
    <n v="5.95"/>
    <m/>
  </r>
  <r>
    <s v=" 1 juego de destornilladores cabezones (mínimo 1 plano y otro de estrella)"/>
    <s v="DDU /SHRDRH-SZ-KNIRPS-0,6X3,5X25"/>
    <m/>
    <x v="7"/>
    <x v="2"/>
    <n v="1"/>
    <n v="3.25"/>
    <n v="3.25"/>
    <n v="3.25"/>
    <m/>
  </r>
  <r>
    <s v="DEST.ZEBRA  MINI  PLANO 5MM"/>
    <s v="DEST.ZEBRA  MINI  PLANO 5MM"/>
    <m/>
    <x v="7"/>
    <x v="2"/>
    <n v="1"/>
    <n v="2.95"/>
    <n v="2.95"/>
    <n v="2.95"/>
    <m/>
  </r>
  <r>
    <s v="DEST.ZEBRA  MINI  PH 1"/>
    <s v="DEST.ZEBRA  MINI  PH 1"/>
    <m/>
    <x v="7"/>
    <x v="2"/>
    <n v="1"/>
    <n v="3.95"/>
    <n v="3.95"/>
    <n v="3.95"/>
    <m/>
  </r>
  <r>
    <s v="DEST.ZEBRA  MINI  PH 2"/>
    <s v="DEST.ZEBRA  MINI  PH 2"/>
    <m/>
    <x v="7"/>
    <x v="2"/>
    <n v="1"/>
    <n v="4.75"/>
    <n v="4.75"/>
    <n v="4.75"/>
    <m/>
  </r>
  <r>
    <s v="1 juego de destornilladores de precisión"/>
    <s v="JUEGO DEST.ZEBRA  ELECTRONICA  7 PCS"/>
    <m/>
    <x v="7"/>
    <x v="2"/>
    <n v="1"/>
    <n v="39.950000000000003"/>
    <n v="39.950000000000003"/>
    <n v="39.950000000000003"/>
    <m/>
  </r>
  <r>
    <s v="1 calibre"/>
    <s v="PIE DE REY WURTH"/>
    <m/>
    <x v="7"/>
    <x v="2"/>
    <n v="1"/>
    <n v="22.95"/>
    <n v="22.95"/>
    <n v="22.95"/>
    <m/>
  </r>
  <r>
    <s v="1 juego de formones (3 medidas)"/>
    <s v="JUEGO 6 FORMONES ZEBRA ERGO"/>
    <m/>
    <x v="7"/>
    <x v="2"/>
    <n v="1"/>
    <n v="79.95"/>
    <n v="79.95"/>
    <n v="79.95"/>
    <m/>
  </r>
  <r>
    <s v="ESPATULA SOFT INOX.6"/>
    <s v="ESPATULA SOFT INOX.6"/>
    <m/>
    <x v="7"/>
    <x v="2"/>
    <n v="1"/>
    <n v="4.95"/>
    <n v="4.95"/>
    <n v="4.95"/>
    <m/>
  </r>
  <r>
    <s v="ESPATULA SOFT INOX.8"/>
    <s v="ESPATULA SOFT INOX.8"/>
    <m/>
    <x v="7"/>
    <x v="2"/>
    <n v="1"/>
    <n v="4.95"/>
    <n v="4.95"/>
    <n v="4.95"/>
    <m/>
  </r>
  <r>
    <s v="ESPATULA SOFT INOX.10"/>
    <s v="ESPATULA SOFT INOX.10"/>
    <m/>
    <x v="7"/>
    <x v="2"/>
    <n v="1"/>
    <n v="5.95"/>
    <n v="5.95"/>
    <n v="5.95"/>
    <m/>
  </r>
  <r>
    <s v="LLANA DECOR. HOJA RIGIDA 28 X 12"/>
    <s v="LLANA DECOR. HOJA RIGIDA 28 X 12"/>
    <m/>
    <x v="7"/>
    <x v="2"/>
    <n v="1"/>
    <n v="11.95"/>
    <n v="11.95"/>
    <n v="11.95"/>
    <m/>
  </r>
  <r>
    <s v="CUTTER ERGONOMICO 9MM"/>
    <s v="CUTTER ERGONOMICO 9MM"/>
    <m/>
    <x v="7"/>
    <x v="2"/>
    <n v="1"/>
    <n v="2.95"/>
    <n v="2.95"/>
    <n v="2.95"/>
    <m/>
  </r>
  <r>
    <s v="CUTTER ERGONOMICO AUTOM. 18MM"/>
    <s v="CUTTER ERGONOMICO AUTOM. 18MM"/>
    <m/>
    <x v="7"/>
    <x v="2"/>
    <n v="1"/>
    <n v="4.95"/>
    <n v="4.95"/>
    <n v="4.95"/>
    <m/>
  </r>
  <r>
    <s v="CUTTER ERGONOMICO AUTOM. 25MM"/>
    <s v="CUTTER ERGONOMICO AUTOM. 25MM"/>
    <m/>
    <x v="7"/>
    <x v="2"/>
    <n v="1"/>
    <n v="7.95"/>
    <n v="7.95"/>
    <n v="7.95"/>
    <m/>
  </r>
  <r>
    <s v="1 maletín de llave de carraca con sus correspondientes vasos"/>
    <s v="CJTO CARRACA DE 1/2 Y DE 1/4"/>
    <m/>
    <x v="7"/>
    <x v="2"/>
    <n v="1"/>
    <n v="99.95"/>
    <n v="99.95"/>
    <n v="99.95"/>
    <m/>
  </r>
  <r>
    <s v="CJTO.LLAVES ALLEN CAB.BOLA SW1.5-10"/>
    <s v="CJTO.LLAVES ALLEN CAB.BOLA SW1.5-10"/>
    <m/>
    <x v="7"/>
    <x v="2"/>
    <n v="1"/>
    <n v="13.95"/>
    <n v="13.95"/>
    <n v="13.95"/>
    <m/>
  </r>
  <r>
    <s v="JUEGO LLAVES ACODADAS TORX 13 PZAS"/>
    <s v="JUEGO LLAVES ACODADAS TORX 13 PZAS"/>
    <m/>
    <x v="7"/>
    <x v="2"/>
    <n v="1"/>
    <n v="29.95"/>
    <n v="29.95"/>
    <n v="29.95"/>
    <m/>
  </r>
  <r>
    <s v="MARTILLO COMBINADO D:40MM"/>
    <s v="MARTILLO COMBINADO D:40MM"/>
    <m/>
    <x v="7"/>
    <x v="2"/>
    <n v="1"/>
    <n v="19.95"/>
    <n v="19.95"/>
    <n v="19.95"/>
    <m/>
  </r>
  <r>
    <s v="MARTILLO DE CARPINTERO 320GR"/>
    <s v="MARTILLO DE CARPINTERO 320GR"/>
    <m/>
    <x v="7"/>
    <x v="2"/>
    <n v="1"/>
    <n v="8.9499999999999993"/>
    <n v="8.9499999999999993"/>
    <n v="8.9499999999999993"/>
    <m/>
  </r>
  <r>
    <s v="GRANETE AUTOMATICO WURTH L:125MM"/>
    <s v="GRANETE AUTOMATICO WURTH L:125MM"/>
    <m/>
    <x v="7"/>
    <x v="2"/>
    <n v="1"/>
    <n v="22.95"/>
    <n v="22.95"/>
    <n v="22.95"/>
    <m/>
  </r>
  <r>
    <s v="MACETA FV 1KG"/>
    <s v="MACETA FV 1KG"/>
    <m/>
    <x v="7"/>
    <x v="2"/>
    <n v="1"/>
    <n v="19.95"/>
    <n v="19.95"/>
    <n v="19.95"/>
    <m/>
  </r>
  <r>
    <s v="ESCARPA WURTH L:250MM  DIN 6453"/>
    <s v="ESCARPA WURTH L:250MM  DIN 6453"/>
    <m/>
    <x v="7"/>
    <x v="2"/>
    <n v="1"/>
    <n v="5.95"/>
    <n v="5.95"/>
    <n v="5.95"/>
    <m/>
  </r>
  <r>
    <s v="TENAZAS REGULABLE 11 POSC.L:250MM"/>
    <s v="TENAZAS REGULABLE 11 POSC.L:250MM"/>
    <m/>
    <x v="7"/>
    <x v="2"/>
    <n v="2"/>
    <n v="19.95"/>
    <n v="19.95"/>
    <n v="39.9"/>
    <m/>
  </r>
  <r>
    <s v="LLAVE STILLSON 14"/>
    <s v="LLAVE STILLSON 14"/>
    <m/>
    <x v="7"/>
    <x v="2"/>
    <n v="2"/>
    <n v="33.950000000000003"/>
    <n v="33.950000000000003"/>
    <n v="67.900000000000006"/>
    <m/>
  </r>
  <r>
    <s v="LLAVE STILLSON 18"/>
    <s v="LLAVE STILLSON 18"/>
    <m/>
    <x v="7"/>
    <x v="2"/>
    <n v="2"/>
    <n v="45.95"/>
    <n v="45.95"/>
    <n v="91.9"/>
    <m/>
  </r>
  <r>
    <s v="ALICATE ZEBRA DE CORTE  L160MM VDE"/>
    <s v="ALICATE ZEBRA DE CORTE  L160MM VDE"/>
    <m/>
    <x v="7"/>
    <x v="2"/>
    <n v="2"/>
    <n v="19.95"/>
    <n v="19.95"/>
    <n v="39.9"/>
    <m/>
  </r>
  <r>
    <s v="ALICATE ZEBRA UNIVERSAL L180MM VDE"/>
    <s v="ALICATE ZEBRA UNIVERSAL L180MM VDE"/>
    <m/>
    <x v="7"/>
    <x v="2"/>
    <n v="2"/>
    <n v="17.95"/>
    <n v="17.95"/>
    <n v="35.9"/>
    <m/>
  </r>
  <r>
    <s v="ALICATE ZEBRA RECTO  L160MM VDE"/>
    <s v="ALICATE ZEBRA RECTO  L160MM VDE"/>
    <m/>
    <x v="7"/>
    <x v="2"/>
    <n v="1"/>
    <n v="17.95"/>
    <n v="17.95"/>
    <n v="17.95"/>
    <m/>
  </r>
  <r>
    <s v="TENAZA PRENSATERMINALES AISLADOS"/>
    <s v="TENAZA PRENSATERMINALES AISLADOS"/>
    <m/>
    <x v="7"/>
    <x v="2"/>
    <n v="1"/>
    <n v="11.95"/>
    <n v="11.95"/>
    <n v="11.95"/>
    <m/>
  </r>
  <r>
    <s v="NIVEL MAGNETICO  60MM"/>
    <s v="NIVEL MAGNETICO  60MM"/>
    <m/>
    <x v="7"/>
    <x v="2"/>
    <n v="1"/>
    <n v="25.95"/>
    <n v="25.95"/>
    <n v="25.95"/>
    <m/>
  </r>
  <r>
    <s v="MORDAZA PRESION BOCA RECTA 250MM"/>
    <s v="MORDAZA PRESION BOCA RECTA 250MM"/>
    <m/>
    <x v="7"/>
    <x v="2"/>
    <n v="1"/>
    <n v="12.95"/>
    <n v="12.95"/>
    <n v="12.95"/>
    <m/>
  </r>
  <r>
    <s v="DETECTOR DE TENSION MONOPOLAR"/>
    <s v="DETECTOR DE TENSION MONOPOLAR"/>
    <m/>
    <x v="7"/>
    <x v="2"/>
    <n v="2"/>
    <n v="5.95"/>
    <n v="5.95"/>
    <n v="11.9"/>
    <m/>
  </r>
  <r>
    <s v=" 1 remachadora ( 4 cajas de remaches distintos tamaños)"/>
    <s v="RIV-ST-PANHD-ALU/ST--/A2K-PLIER-SYSK"/>
    <m/>
    <x v="7"/>
    <x v="2"/>
    <n v="1"/>
    <n v="99.95"/>
    <n v="99.95"/>
    <n v="99.95"/>
    <m/>
  </r>
  <r>
    <s v="1 crimpador para terminales de teléfono (Rj9, rj11, rj45….)"/>
    <s v="PRENSATERM. MULTIFUNCION  RJ11/45"/>
    <m/>
    <x v="7"/>
    <x v="2"/>
    <n v="1"/>
    <n v="19.95"/>
    <n v="19.95"/>
    <n v="19.95"/>
    <m/>
  </r>
  <r>
    <s v="ARCO DE SIERRA ZEBRA"/>
    <s v="ARCO DE SIERRA ZEBRA"/>
    <m/>
    <x v="7"/>
    <x v="2"/>
    <n v="1"/>
    <n v="13.95"/>
    <n v="13.95"/>
    <n v="13.95"/>
    <m/>
  </r>
  <r>
    <s v="1 serrucho carpintero"/>
    <s v="DDU-HNDSAE-HOGRF-500MM"/>
    <m/>
    <x v="7"/>
    <x v="2"/>
    <n v="1"/>
    <n v="13.95"/>
    <n v="13.95"/>
    <n v="13.95"/>
    <m/>
  </r>
  <r>
    <s v=" 1 serrucho escayola con mango"/>
    <s v="DDU/JAPSAW-(G-SAW)-FLD-L240MM"/>
    <m/>
    <x v="7"/>
    <x v="2"/>
    <n v="1"/>
    <n v="19.95"/>
    <n v="19.95"/>
    <n v="19.95"/>
    <m/>
  </r>
  <r>
    <s v="CIZALLA TIPO AVIACION"/>
    <s v="CIZALLA TIPO AVIACION"/>
    <m/>
    <x v="7"/>
    <x v="2"/>
    <n v="1"/>
    <n v="18.95"/>
    <n v="18.95"/>
    <n v="18.95"/>
    <m/>
  </r>
  <r>
    <s v="PISTOLA MANUAL CARTUCHOS 310ML"/>
    <s v="PISTOLA MANUAL CARTUCHOS 310ML"/>
    <m/>
    <x v="7"/>
    <x v="2"/>
    <n v="1"/>
    <n v="4.95"/>
    <n v="4.95"/>
    <n v="4.95"/>
    <m/>
  </r>
  <r>
    <s v="SARGENTO FUND. WURTH L300X120MM"/>
    <s v="SARGENTO FUND. WURTH L300X120MM"/>
    <m/>
    <x v="7"/>
    <x v="2"/>
    <n v="4"/>
    <n v="24.95"/>
    <n v="24.95"/>
    <n v="99.8"/>
    <m/>
  </r>
  <r>
    <s v="ALARGADERA H07RN-F 3G2,5 33M 3 CAJAS"/>
    <s v="ALARGADERA H07RN-F 3G2,5 33M 3 CAJAS"/>
    <m/>
    <x v="7"/>
    <x v="2"/>
    <n v="1"/>
    <n v="159.94999999999999"/>
    <n v="159.94999999999999"/>
    <n v="159.94999999999999"/>
    <m/>
  </r>
  <r>
    <s v="ALARGADERA 50M 3X1,5MM 4 CAJAS"/>
    <s v="ALARGADERA 50M 3X1,5MM 4 CAJAS"/>
    <m/>
    <x v="7"/>
    <x v="2"/>
    <n v="1"/>
    <n v="76.95"/>
    <n v="76.95"/>
    <n v="76.95"/>
    <m/>
  </r>
  <r>
    <s v="METRO WURTH 5M X 25MM"/>
    <s v="METRO WURTH 5M X 25MM"/>
    <m/>
    <x v="7"/>
    <x v="2"/>
    <n v="2"/>
    <n v="6.95"/>
    <n v="6.95"/>
    <n v="13.9"/>
    <m/>
  </r>
  <r>
    <s v="CONJUNTO 1 PINTOR 17 PIEZAS"/>
    <s v="CONJUNTO 1 PINTOR 17 PIEZAS"/>
    <m/>
    <x v="7"/>
    <x v="2"/>
    <n v="1"/>
    <n v="49.95"/>
    <n v="49.95"/>
    <n v="49.95"/>
    <m/>
  </r>
  <r>
    <s v="BROCHA ECONOMIC N2"/>
    <s v="BROCHA ECONOMIC N2"/>
    <m/>
    <x v="7"/>
    <x v="2"/>
    <n v="1"/>
    <n v="0.59"/>
    <n v="0.59"/>
    <n v="0.59"/>
    <m/>
  </r>
  <r>
    <s v="BROCHA ECONOMIC Nº6"/>
    <s v="BROCHA ECONOMIC Nº6"/>
    <m/>
    <x v="7"/>
    <x v="2"/>
    <n v="1"/>
    <n v="0.79"/>
    <n v="0.79"/>
    <n v="0.79"/>
    <m/>
  </r>
  <r>
    <s v="BROCHA ECONOMIC N8"/>
    <s v="BROCHA ECONOMIC N8"/>
    <m/>
    <x v="7"/>
    <x v="2"/>
    <n v="1"/>
    <n v="0.99"/>
    <n v="0.99"/>
    <n v="0.99"/>
    <m/>
  </r>
  <r>
    <s v="CJTO. BROCAS PALA MADERA 6 UDS."/>
    <s v="CJTO. BROCAS PALA MADERA 6 UDS."/>
    <m/>
    <x v="7"/>
    <x v="2"/>
    <n v="1"/>
    <n v="15.95"/>
    <n v="15.95"/>
    <n v="15.95"/>
    <m/>
  </r>
  <r>
    <s v="CJTO.19 BROCAS HSS DIN 338"/>
    <s v="CJTO.19 BROCAS HSS DIN 338"/>
    <m/>
    <x v="7"/>
    <x v="2"/>
    <n v="1"/>
    <n v="29.95"/>
    <n v="29.95"/>
    <n v="29.95"/>
    <m/>
  </r>
  <r>
    <s v="CONJUNTO 10 BROCAS ZEBRA DUO-S"/>
    <s v="CONJUNTO 10 BROCAS ZEBRA DUO-S"/>
    <m/>
    <x v="7"/>
    <x v="2"/>
    <n v="1"/>
    <n v="19.95"/>
    <n v="19.95"/>
    <n v="19.95"/>
    <m/>
  </r>
  <r>
    <s v="ESCALERA WURTH ALUFINE XT3"/>
    <s v="ESCALERA WURTH ALUFINE XT3"/>
    <m/>
    <x v="7"/>
    <x v="2"/>
    <n v="2"/>
    <n v="59.95"/>
    <n v="59.95"/>
    <n v="119.9"/>
    <m/>
  </r>
  <r>
    <s v="ESCALERA WURTH MULTIFUNCION"/>
    <s v="ESCALERA WURTH MULTIFUNCION"/>
    <m/>
    <x v="7"/>
    <x v="2"/>
    <n v="1"/>
    <n v="169.95"/>
    <n v="169.95"/>
    <n v="169.95"/>
    <m/>
  </r>
  <r>
    <s v="TERMOMETRO DIGITAL WURTH"/>
    <s v="TERMOMETRO DIGITAL WURTH"/>
    <m/>
    <x v="7"/>
    <x v="2"/>
    <n v="1"/>
    <n v="89.95"/>
    <n v="89.95"/>
    <n v="89.95"/>
    <m/>
  </r>
  <r>
    <s v="DISCO SUPER CANTERO EVO 115 MM"/>
    <s v="DISCO SUPER CANTERO EVO 115 MM"/>
    <m/>
    <x v="7"/>
    <x v="2"/>
    <n v="1"/>
    <n v="29.95"/>
    <n v="29.95"/>
    <n v="29.95"/>
    <m/>
  </r>
  <r>
    <s v="DISCO DE CORTE WURTH SLIM D:115x1"/>
    <s v="DISCO DE CORTE WURTH SLIM D:115x1"/>
    <m/>
    <x v="7"/>
    <x v="2"/>
    <n v="5"/>
    <n v="0.79500000000000004"/>
    <n v="0.79500000000000004"/>
    <n v="3.9750000000000001"/>
    <m/>
  </r>
  <r>
    <s v="TALADRO MASTER SB 13-XE"/>
    <s v="TALADRO MASTER SB 13-XE"/>
    <m/>
    <x v="7"/>
    <x v="2"/>
    <n v="1"/>
    <n v="199.95"/>
    <n v="199.95"/>
    <n v="199.95"/>
    <m/>
  </r>
  <r>
    <s v="RADIAL 115 MM EWS 8-115 LIGHT"/>
    <s v="RADIAL 115 MM EWS 8-115 LIGHT"/>
    <m/>
    <x v="7"/>
    <x v="2"/>
    <n v="1"/>
    <n v="89.95"/>
    <n v="89.95"/>
    <n v="89.95"/>
    <m/>
  </r>
  <r>
    <s v="ESMERILADORA ELECTRICA PRO 200"/>
    <s v="ESMERILADORA ELECTRICA PRO 200"/>
    <m/>
    <x v="7"/>
    <x v="2"/>
    <n v="1"/>
    <n v="225.95"/>
    <n v="225.95"/>
    <n v="225.95"/>
    <m/>
  </r>
  <r>
    <s v="LIJADORA ORBITAL ESS 115-2"/>
    <s v="LIJADORA ORBITAL ESS 115-2"/>
    <m/>
    <x v="7"/>
    <x v="2"/>
    <n v="1"/>
    <n v="199.95"/>
    <n v="199.95"/>
    <n v="199.95"/>
    <m/>
  </r>
  <r>
    <s v="MULTIMETRO DIGITAL WURTH 600V"/>
    <s v="MULTIMETRO DIGITAL WURTH 600V"/>
    <m/>
    <x v="7"/>
    <x v="2"/>
    <n v="1"/>
    <n v="99.95"/>
    <n v="99.95"/>
    <n v="99.95"/>
    <m/>
  </r>
  <r>
    <s v="COMPRESOR ELECTRICO K 210-2"/>
    <s v="COMPRESOR ELECTRICO K 210-2"/>
    <m/>
    <x v="7"/>
    <x v="2"/>
    <n v="1"/>
    <n v="280.718614"/>
    <n v="280.718614"/>
    <n v="280.718614"/>
    <m/>
  </r>
  <r>
    <s v="CARRACA NEUMATICA DRS 1/4"/>
    <s v="CARRACA NEUMATICA DRS 1/4"/>
    <m/>
    <x v="7"/>
    <x v="2"/>
    <n v="1"/>
    <n v="99.95"/>
    <n v="99.95"/>
    <n v="99.95"/>
    <m/>
  </r>
  <r>
    <s v="GRAPADORA NEUMATICA DKG 416"/>
    <s v="GRAPADORA NEUMATICA DKG 416"/>
    <m/>
    <x v="7"/>
    <x v="2"/>
    <n v="1"/>
    <n v="99.95"/>
    <n v="99.95"/>
    <n v="99.95"/>
    <m/>
  </r>
  <r>
    <s v="CLAVADORA NEUMATICA 0,8 DSK 2145"/>
    <s v="CLAVADORA NEUMATICA 0,8 DSK 2145"/>
    <m/>
    <x v="7"/>
    <x v="2"/>
    <n v="1"/>
    <n v="139.94999999999999"/>
    <n v="139.94999999999999"/>
    <n v="139.94999999999999"/>
    <m/>
  </r>
  <r>
    <s v="DDU HRS 2 PISTOLA COPA NEUMTICA"/>
    <s v="DDU HRS 2 PISTOLA COPA NEUMTICA"/>
    <m/>
    <x v="7"/>
    <x v="2"/>
    <n v="1"/>
    <n v="189.95"/>
    <n v="189.95"/>
    <n v="189.95"/>
    <m/>
  </r>
  <r>
    <s v="1 taladro de batería"/>
    <s v="TAL ATOR BAT BS 18-A EC COMPAC 2X4AH"/>
    <m/>
    <x v="7"/>
    <x v="2"/>
    <n v="1"/>
    <n v="369.95"/>
    <n v="369.95"/>
    <n v="369.95"/>
    <m/>
  </r>
  <r>
    <s v="CALADORA STP 140 EXACT - B"/>
    <s v="CALADORA STP 140 EXACT - B"/>
    <m/>
    <x v="7"/>
    <x v="2"/>
    <n v="1"/>
    <n v="285.95"/>
    <n v="285.95"/>
    <n v="285.95"/>
    <m/>
  </r>
  <r>
    <s v="DDU-SOLDADOR ELECTRICO 220V-100W"/>
    <s v="DDU-SOLDADOR ELECTRICO 220V-100W"/>
    <m/>
    <x v="7"/>
    <x v="2"/>
    <n v="1"/>
    <n v="29.95"/>
    <n v="29.95"/>
    <n v="29.95"/>
    <m/>
  </r>
  <r>
    <s v="PISTOLA DE TERMOFUSION HKP 220"/>
    <s v="PISTOLA DE TERMOFUSION HKP 220"/>
    <m/>
    <x v="7"/>
    <x v="2"/>
    <n v="1"/>
    <n v="99.95"/>
    <n v="99.95"/>
    <n v="99.95"/>
    <m/>
  </r>
  <r>
    <s v="1 equipo de soldadura eléctrica de continua"/>
    <s v="INVERTER ESI 160"/>
    <m/>
    <x v="7"/>
    <x v="2"/>
    <n v="1"/>
    <n v="525"/>
    <n v="525"/>
    <n v="525"/>
    <m/>
  </r>
  <r>
    <s v="CEPILLO ELECTRICO EH 4"/>
    <s v="CEPILLO ELECTRICO EH 4"/>
    <m/>
    <x v="7"/>
    <x v="2"/>
    <n v="1"/>
    <n v="225.95"/>
    <n v="225.95"/>
    <n v="225.95"/>
    <m/>
  </r>
  <r>
    <s v="PISTOLA DE SOPLAR ERGONOMICA"/>
    <s v="PISTOLA DE SOPLAR ERGONOMICA"/>
    <m/>
    <x v="7"/>
    <x v="2"/>
    <n v="1"/>
    <n v="12.95"/>
    <n v="12.95"/>
    <n v="12.95"/>
    <m/>
  </r>
  <r>
    <s v="LINTERNA LED RECARGABLE WLH1 PREMIUM"/>
    <s v="LINTERNA LED RECARGABLE WLH1 PREMIUM"/>
    <m/>
    <x v="7"/>
    <x v="2"/>
    <n v="2"/>
    <n v="29.95"/>
    <n v="29.95"/>
    <n v="59.9"/>
    <m/>
  </r>
  <r>
    <s v="BANCO DE TRABAJO TH150 METALICO"/>
    <s v="BANCO DE TRABAJO TH150 METALICO"/>
    <m/>
    <x v="7"/>
    <x v="2"/>
    <n v="1"/>
    <n v="196.19107539999999"/>
    <n v="196.19107539999999"/>
    <n v="196.19107539999999"/>
    <m/>
  </r>
  <r>
    <s v="PANEL DE HERRAMIENTAS TH-150"/>
    <s v="PANEL DE HERRAMIENTAS TH-150"/>
    <m/>
    <x v="7"/>
    <x v="2"/>
    <n v="1"/>
    <n v="99.95"/>
    <n v="99.95"/>
    <n v="99.95"/>
    <m/>
  </r>
  <r>
    <s v="SET 11 ACCESORIOS PANEL BANCO TALLER"/>
    <s v="SET 11 ACCESORIOS PANEL BANCO TALLER"/>
    <m/>
    <x v="7"/>
    <x v="2"/>
    <n v="1"/>
    <n v="69.95"/>
    <n v="69.95"/>
    <n v="69.95"/>
    <m/>
  </r>
  <r>
    <s v="Calzado de seguridad con puntera reforzada "/>
    <s v="Safety footwear with reinforced toe and non-slip sole"/>
    <n v="4056824"/>
    <x v="6"/>
    <x v="2"/>
    <n v="0"/>
    <n v="34"/>
    <n v="34"/>
    <n v="0"/>
    <m/>
  </r>
  <r>
    <s v="Chaleco de color de alta visibilidad y bandas reflectantes "/>
    <s v="Reflective high visibility color vest"/>
    <n v="4052338"/>
    <x v="6"/>
    <x v="2"/>
    <n v="1"/>
    <n v="4"/>
    <n v="4"/>
    <n v="4"/>
    <m/>
  </r>
  <r>
    <s v="Guantes de protección de resistencia mecánica "/>
    <s v="Protective gloves of mechanical Resistance "/>
    <n v="4052301"/>
    <x v="6"/>
    <x v="2"/>
    <n v="1"/>
    <n v="9"/>
    <n v="9"/>
    <n v="9"/>
    <m/>
  </r>
  <r>
    <s v="Abrigo de protección contra el frío "/>
    <s v="Coat of protection against cold"/>
    <n v="4052336"/>
    <x v="8"/>
    <x v="2"/>
    <n v="1"/>
    <n v="109"/>
    <n v="109"/>
    <n v="109"/>
    <m/>
  </r>
  <r>
    <s v="Calzado de seguridad con puntera reforzada y suela antideslizante "/>
    <s v="Safety footwear with reinforced toe and non-slip sole"/>
    <n v="4052179"/>
    <x v="8"/>
    <x v="2"/>
    <n v="1"/>
    <n v="38.200000000000003"/>
    <n v="38.200000000000003"/>
    <n v="38.200000000000003"/>
    <m/>
  </r>
  <r>
    <s v="Calzado de seguridad con puntera reforzada y suela antideslizante "/>
    <s v="Safety footwear with reinforced toe and non-slip sole"/>
    <n v="4252310"/>
    <x v="8"/>
    <x v="2"/>
    <n v="0"/>
    <n v="38.200000000000003"/>
    <n v="38.200000000000003"/>
    <n v="0"/>
    <m/>
  </r>
  <r>
    <s v="Calzado de seguridad con puntera reforzada y suela antideslizante "/>
    <s v="Safety footwear with reinforced toe and non-slip sole"/>
    <n v="4052312"/>
    <x v="8"/>
    <x v="2"/>
    <n v="0"/>
    <n v="38.200000000000003"/>
    <n v="38.200000000000003"/>
    <n v="0"/>
    <m/>
  </r>
  <r>
    <s v="Calzado de seguridad con puntera reforzada y suela antideslizante "/>
    <s v="Safety footwear with reinforced toe and non-slip sole"/>
    <n v="4072162"/>
    <x v="8"/>
    <x v="2"/>
    <n v="0"/>
    <n v="38.200000000000003"/>
    <n v="38.200000000000003"/>
    <n v="0"/>
    <m/>
  </r>
  <r>
    <s v="Calzado de seguridad con puntera reforzada y suela antideslizante "/>
    <s v="Safety footwear with reinforced toe and non-slip sole"/>
    <n v="4072163"/>
    <x v="8"/>
    <x v="2"/>
    <n v="0"/>
    <n v="38.200000000000003"/>
    <n v="38.200000000000003"/>
    <n v="0"/>
    <m/>
  </r>
  <r>
    <s v="Chaleco de color de alta visibilidad y bandas reflectantes"/>
    <s v="Reflective high visibility color vest"/>
    <n v="4052338"/>
    <x v="8"/>
    <x v="2"/>
    <n v="1"/>
    <n v="4"/>
    <n v="4"/>
    <n v="4"/>
    <m/>
  </r>
  <r>
    <s v="Chaleco de protección contra el frío"/>
    <s v="Vest of protection against cold"/>
    <n v="4052335"/>
    <x v="8"/>
    <x v="2"/>
    <n v="1"/>
    <n v="11.9"/>
    <n v="11.9"/>
    <n v="11.9"/>
    <m/>
  </r>
  <r>
    <s v="Gafas de protección frente a salpicaduras (montura integral) "/>
    <s v="Splash goggles"/>
    <n v="4052325"/>
    <x v="8"/>
    <x v="2"/>
    <n v="1"/>
    <n v="1.6"/>
    <n v="1.6"/>
    <n v="1.6"/>
    <m/>
  </r>
  <r>
    <s v="Gorro de protección contra el frio."/>
    <s v="Hat of protection against cold"/>
    <n v="4052328"/>
    <x v="8"/>
    <x v="2"/>
    <n v="1"/>
    <n v="7.5"/>
    <n v="7.5"/>
    <n v="7.5"/>
    <m/>
  </r>
  <r>
    <s v="Guante de cota de malla, de protección frente a cortes y pinchazos"/>
    <s v="Coat of mail gloves against cuts and stabs"/>
    <n v="4052305"/>
    <x v="8"/>
    <x v="2"/>
    <n v="0"/>
    <n v="87"/>
    <n v="87"/>
    <n v="0"/>
    <m/>
  </r>
  <r>
    <s v="Guantes de protección contra el frio."/>
    <s v="Gloves of protection against cold"/>
    <n v="4052323"/>
    <x v="8"/>
    <x v="2"/>
    <n v="1"/>
    <n v="18"/>
    <n v="18"/>
    <n v="18"/>
    <m/>
  </r>
  <r>
    <s v="Guantes de protección de resistencia mecánica"/>
    <s v="Protective gloves of mechanical Resistance "/>
    <n v="4052301"/>
    <x v="8"/>
    <x v="2"/>
    <n v="1"/>
    <n v="9"/>
    <n v="9"/>
    <n v="9"/>
    <m/>
  </r>
  <r>
    <s v="Guantes de protección frente a microorganismos (guantes de nitrilo desechables)"/>
    <s v="Protective gloves against microorganisms (disposable nitrile gloves)"/>
    <n v="4073009"/>
    <x v="8"/>
    <x v="2"/>
    <n v="1"/>
    <n v="9"/>
    <n v="9"/>
    <n v="9"/>
    <m/>
  </r>
  <r>
    <s v="Guantes de protección frente a microorganismos, productos químicos y resistencia mecánica (guantes nitrilo no desechables)"/>
    <s v="Protective gloves against microorganisms, chemical products and mechanical resistance (non-disposable nitrile gloves)"/>
    <n v="4000480"/>
    <x v="8"/>
    <x v="2"/>
    <n v="5"/>
    <n v="0.95"/>
    <n v="0.95"/>
    <n v="4.75"/>
    <m/>
  </r>
  <r>
    <s v="Guantes de protección frente a microorganismos, productos químicos y resistencia mecánica (guantes nitrilo no desechables)"/>
    <s v="Protective gloves against microorganisms, chemical products and mechanical resistance (non-disposable nitrile gloves)"/>
    <n v="4000481"/>
    <x v="8"/>
    <x v="2"/>
    <n v="0"/>
    <n v="0.95"/>
    <n v="0.95"/>
    <n v="0"/>
    <m/>
  </r>
  <r>
    <s v="Guantes de protección frente a microorganismos, productos químicos y resistencia mecánica (guantes nitrilo no desechables)"/>
    <s v="Protective gloves against microorganisms, chemical products and mechanical resistance (non-disposable nitrile gloves)"/>
    <n v="4000482"/>
    <x v="8"/>
    <x v="2"/>
    <n v="0"/>
    <n v="0.95"/>
    <n v="0.95"/>
    <n v="0"/>
    <m/>
  </r>
  <r>
    <s v="Guantes de protección frente a microorganismos, productos químicos y resistencia mecánica (guantes nitrilo no desechables)"/>
    <s v="Protective gloves against microorganisms, chemical products and mechanical resistance (non-disposable nitrile gloves)"/>
    <n v="4000483"/>
    <x v="8"/>
    <x v="2"/>
    <n v="0"/>
    <n v="0.95"/>
    <n v="0.95"/>
    <n v="0"/>
    <m/>
  </r>
  <r>
    <s v="Guantes de protección no desechables frente a productos químicos corrosivos "/>
    <s v="Non-disposable gloves against corrosive Chemical Products "/>
    <n v="4052304"/>
    <x v="8"/>
    <x v="2"/>
    <n v="1"/>
    <n v="3.5"/>
    <n v="3.5"/>
    <n v="3.5"/>
    <m/>
  </r>
  <r>
    <s v="Guantes de protección térmica "/>
    <s v="Thermal protection gloves"/>
    <n v="4052306"/>
    <x v="8"/>
    <x v="2"/>
    <n v="0"/>
    <n v="5.45"/>
    <n v="5.45"/>
    <n v="0"/>
    <m/>
  </r>
  <r>
    <s v="Mascarilla de protección frente a partículas FFP2 "/>
    <s v="Respiratory protection against FFP2 particles (mask)"/>
    <n v="4052330"/>
    <x v="8"/>
    <x v="2"/>
    <n v="1"/>
    <n v="0.8"/>
    <n v="0.8"/>
    <n v="0.8"/>
    <m/>
  </r>
  <r>
    <s v="Mono de protección, desechable"/>
    <s v="Disposable protective overall"/>
    <n v="4052337"/>
    <x v="8"/>
    <x v="2"/>
    <n v="1"/>
    <n v="6.5"/>
    <n v="6.5"/>
    <n v="6.5"/>
    <m/>
  </r>
  <r>
    <s v="Pantalla de protección frente a proyecciones"/>
    <s v="Protection screen against projections"/>
    <n v="4054719"/>
    <x v="8"/>
    <x v="2"/>
    <n v="1"/>
    <n v="21.1"/>
    <n v="21.1"/>
    <n v="21.1"/>
    <m/>
  </r>
  <r>
    <s v="Pantalla de protección frente a proyecciones"/>
    <s v="Protection screen against projections"/>
    <n v="4054802"/>
    <x v="8"/>
    <x v="2"/>
    <n v="1"/>
    <n v="21.1"/>
    <n v="21.1"/>
    <n v="21.1"/>
    <m/>
  </r>
  <r>
    <s v="Protección auditiva (tapones)"/>
    <s v="Hearing protection (auditory earplugs)"/>
    <n v="4052333"/>
    <x v="8"/>
    <x v="2"/>
    <n v="1"/>
    <n v="1.5"/>
    <n v="1.5"/>
    <n v="1.5"/>
    <m/>
  </r>
  <r>
    <s v="Calzado de seguridad con puntera reforzada "/>
    <s v="Safety footwear with reinforced toe and non-slip sole"/>
    <n v="4056823"/>
    <x v="9"/>
    <x v="2"/>
    <n v="4"/>
    <n v="34"/>
    <n v="34"/>
    <n v="136"/>
    <m/>
  </r>
  <r>
    <s v="Calzado de seguridad con puntera reforzada "/>
    <s v="Safety footwear with reinforced toe and non-slip sole"/>
    <n v="4056824"/>
    <x v="9"/>
    <x v="2"/>
    <n v="0"/>
    <n v="34"/>
    <n v="34"/>
    <n v="0"/>
    <m/>
  </r>
  <r>
    <s v="Chaleco de color de alta visibilidad y bandas reflectantes "/>
    <s v="Reflective high visibility color vest"/>
    <n v="4052338"/>
    <x v="9"/>
    <x v="2"/>
    <n v="1"/>
    <n v="4"/>
    <n v="4"/>
    <n v="4"/>
    <m/>
  </r>
  <r>
    <s v="Gafas de protección frente a salpicaduras (montura integral) "/>
    <s v="Splash goggles"/>
    <n v="4052325"/>
    <x v="9"/>
    <x v="2"/>
    <n v="1"/>
    <n v="1.6"/>
    <n v="1.6"/>
    <n v="1.6"/>
    <m/>
  </r>
  <r>
    <s v="Guantes de protección de resistencia mecánica "/>
    <s v="Protective gloves of mechanical Resistance "/>
    <n v="4052301"/>
    <x v="9"/>
    <x v="2"/>
    <n v="1"/>
    <n v="9"/>
    <n v="9"/>
    <n v="9"/>
    <m/>
  </r>
  <r>
    <s v="Guantes de protección frente a microorganismos (guantes de nitrilo  desechables)."/>
    <s v="Protective gloves against microorganisms (disposable nitrile gloves)"/>
    <n v="4073009"/>
    <x v="9"/>
    <x v="2"/>
    <n v="1"/>
    <n v="9"/>
    <n v="9"/>
    <n v="9"/>
    <m/>
  </r>
  <r>
    <s v="Guantes de protección frente a microorganismos, productos químicos y resistencia mecánica (guantes nitrilo no desechables) "/>
    <s v="Protective gloves against microorganisms, chemical products and mechanical resistance (non-disposable nitrile gloves)"/>
    <n v="4000480"/>
    <x v="9"/>
    <x v="2"/>
    <n v="5"/>
    <n v="0.95"/>
    <n v="0.95"/>
    <n v="4.75"/>
    <m/>
  </r>
  <r>
    <s v="Guantes de protección frente a microorganismos, productos químicos y resistencia mecánica (guantes nitrilo no desechables) "/>
    <s v="Protective gloves against microorganisms, chemical products and mechanical resistance (non-disposable nitrile gloves)"/>
    <n v="4000481"/>
    <x v="9"/>
    <x v="2"/>
    <n v="0"/>
    <n v="0.95"/>
    <n v="0.95"/>
    <n v="0"/>
    <m/>
  </r>
  <r>
    <s v="Guantes de protección frente a microorganismos, productos químicos y resistencia mecánica (guantes nitrilo no desechables) "/>
    <s v="Protective gloves against microorganisms, chemical products and mechanical resistance (non-disposable nitrile gloves)"/>
    <n v="4000482"/>
    <x v="9"/>
    <x v="2"/>
    <n v="0"/>
    <n v="0.95"/>
    <n v="0.95"/>
    <n v="0"/>
    <m/>
  </r>
  <r>
    <s v="Guantes de protección frente a microorganismos, productos químicos y resistencia mecánica (guantes nitrilo no desechables) "/>
    <s v="Protective gloves against microorganisms, chemical products and mechanical resistance (non-disposable nitrile gloves)"/>
    <n v="4000483"/>
    <x v="9"/>
    <x v="2"/>
    <n v="0"/>
    <n v="0.95"/>
    <n v="0.95"/>
    <n v="0"/>
    <m/>
  </r>
  <r>
    <s v="Calzado con suela antideslizante, cerrado y con tacón bajo "/>
    <s v="Footwear with non-slip sole, closed and with low heel"/>
    <n v="4052315"/>
    <x v="10"/>
    <x v="2"/>
    <n v="12"/>
    <n v="29.99"/>
    <n v="29.99"/>
    <n v="359.88"/>
    <m/>
  </r>
  <r>
    <s v="Calzado con suela antideslizante, cerrado y con tacón bajo "/>
    <s v="Footwear with non-slip sole, closed and with low heel"/>
    <n v="4052315"/>
    <x v="10"/>
    <x v="2"/>
    <n v="12"/>
    <n v="29.99"/>
    <n v="29.99"/>
    <n v="359.88"/>
    <m/>
  </r>
  <r>
    <s v="Calzado con suela antideslizante, cerrado y con tacón bajo "/>
    <s v="Footwear with non-slip sole, closed and with low heel"/>
    <n v="4052316"/>
    <x v="10"/>
    <x v="2"/>
    <n v="0"/>
    <n v="29.99"/>
    <n v="29.99"/>
    <n v="0"/>
    <m/>
  </r>
  <r>
    <s v="Calzado de seguridad con puntera reforzada "/>
    <s v="Safety footwear with reinforced toe"/>
    <n v="4052178"/>
    <x v="10"/>
    <x v="2"/>
    <n v="1"/>
    <n v="34"/>
    <n v="34"/>
    <n v="34"/>
    <m/>
  </r>
  <r>
    <s v="Chaleco de color de alta visibilidad y bandas reflectantes "/>
    <s v="Reflective high visibility color vest"/>
    <n v="4052338"/>
    <x v="10"/>
    <x v="2"/>
    <n v="1"/>
    <n v="4"/>
    <n v="4"/>
    <n v="4"/>
    <m/>
  </r>
  <r>
    <s v="Gafas de protección frente a proyecciones de líquidos y partículas (montura integral)"/>
    <s v="Protection glasses for liquids and particles (integrated frame)"/>
    <n v="4052325"/>
    <x v="10"/>
    <x v="2"/>
    <n v="1"/>
    <n v="1.6"/>
    <n v="1.6"/>
    <n v="1.6"/>
    <m/>
  </r>
  <r>
    <s v="Guantes de algodón"/>
    <s v="Cotton gloves"/>
    <n v="4052320"/>
    <x v="10"/>
    <x v="2"/>
    <n v="12"/>
    <n v="1.2"/>
    <n v="1.2"/>
    <n v="14.399999999999999"/>
    <m/>
  </r>
  <r>
    <s v="Guantes de protección de resistencia mecánica "/>
    <s v="Protective gloves of mechanical Resistance "/>
    <n v="4052301"/>
    <x v="10"/>
    <x v="2"/>
    <n v="1"/>
    <n v="9"/>
    <n v="9"/>
    <n v="9"/>
    <m/>
  </r>
  <r>
    <s v="Guantes de protección frente a microorganismos, productos químicos y resistencia mecánica (guantes nitrilo no desechables) "/>
    <s v="Protective gloves against microorganisms, chemical products and mechanical resistance (non-disposable nitrile gloves)"/>
    <n v="4000480"/>
    <x v="10"/>
    <x v="2"/>
    <n v="5"/>
    <n v="0.95"/>
    <n v="0.95"/>
    <n v="4.75"/>
    <m/>
  </r>
  <r>
    <s v="Guantes de protección frente a microorganismos, productos químicos y resistencia mecánica (guantes nitrilo no desechables) "/>
    <s v="Protective gloves against microorganisms, chemical products and mechanical resistance (non-disposable nitrile gloves)"/>
    <n v="4000481"/>
    <x v="10"/>
    <x v="2"/>
    <n v="0"/>
    <n v="0.95"/>
    <n v="0.95"/>
    <n v="0"/>
    <m/>
  </r>
  <r>
    <s v="Guantes de protección frente a microorganismos, productos químicos y resistencia mecánica (guantes nitrilo no desechables) "/>
    <s v="Protective gloves against microorganisms, chemical products and mechanical resistance (non-disposable nitrile gloves)"/>
    <n v="4000482"/>
    <x v="10"/>
    <x v="2"/>
    <n v="0"/>
    <n v="0.95"/>
    <n v="0.95"/>
    <n v="0"/>
    <m/>
  </r>
  <r>
    <s v="Guantes de protección frente a microorganismos, productos químicos y resistencia mecánica (guantes nitrilo no desechables) "/>
    <s v="Protective gloves against microorganisms, chemical products and mechanical resistance (non-disposable nitrile gloves)"/>
    <n v="4000483"/>
    <x v="10"/>
    <x v="2"/>
    <n v="0"/>
    <n v="0.95"/>
    <n v="0.95"/>
    <n v="0"/>
    <m/>
  </r>
  <r>
    <s v="Guantes de protección frente a microorganismos, productos químicos y resistencia mecánica (guantes nitrilo no desechables) "/>
    <s v="Protective gloves against microorganisms, chemical products and mechanical resistance (non-disposable nitrile gloves)"/>
    <n v="4000480"/>
    <x v="10"/>
    <x v="2"/>
    <n v="5"/>
    <n v="0.95"/>
    <n v="0.95"/>
    <n v="4.75"/>
    <m/>
  </r>
  <r>
    <s v="Guantes de protección frente a microorganismos, productos químicos y resistencia mecánica (guantes nitrilo no desechables) "/>
    <s v="Protective gloves against microorganisms, chemical products and mechanical resistance (non-disposable nitrile gloves)"/>
    <n v="4000481"/>
    <x v="10"/>
    <x v="2"/>
    <n v="0"/>
    <n v="0.95"/>
    <n v="0.95"/>
    <n v="0"/>
    <m/>
  </r>
  <r>
    <s v="Guantes de protección frente a microorganismos, productos químicos y resistencia mecánica (guantes nitrilo no desechables) "/>
    <s v="Protective gloves against microorganisms, chemical products and mechanical resistance (non-disposable nitrile gloves)"/>
    <n v="4000482"/>
    <x v="10"/>
    <x v="2"/>
    <n v="0"/>
    <n v="0.95"/>
    <n v="0.95"/>
    <n v="0"/>
    <m/>
  </r>
  <r>
    <s v="Guantes de protección frente a microorganismos, productos químicos y resistencia mecánica (guantes nitrilo no desechables) "/>
    <s v="Protective gloves against microorganisms, chemical products and mechanical resistance (non-disposable nitrile gloves)"/>
    <n v="4000483"/>
    <x v="10"/>
    <x v="2"/>
    <n v="0"/>
    <n v="0.95"/>
    <n v="0.95"/>
    <n v="0"/>
    <m/>
  </r>
  <r>
    <s v="Mandil desechable"/>
    <s v="Disposable Welding"/>
    <n v="4055612"/>
    <x v="10"/>
    <x v="2"/>
    <n v="1"/>
    <n v="67.69"/>
    <n v="67.69"/>
    <n v="67.69"/>
    <m/>
  </r>
  <r>
    <s v="Protección respiratoria (mascarilla) frente a partículas FFP2"/>
    <s v="Respiratory protection against FFP2 particles (mask)"/>
    <n v="4052330"/>
    <x v="10"/>
    <x v="2"/>
    <n v="1"/>
    <n v="0.8"/>
    <n v="0.8"/>
    <n v="0.8"/>
    <m/>
  </r>
  <r>
    <s v="Abrigo de protección contra el frio"/>
    <s v="Coat of protection against cold"/>
    <n v="4052334"/>
    <x v="11"/>
    <x v="2"/>
    <n v="1"/>
    <n v="21.1"/>
    <n v="21.1"/>
    <n v="21.1"/>
    <m/>
  </r>
  <r>
    <s v="Arnés anti caída"/>
    <s v="Fall prevention harnes"/>
    <n v="4052342"/>
    <x v="11"/>
    <x v="2"/>
    <n v="1"/>
    <n v="88"/>
    <n v="88"/>
    <n v="88"/>
    <m/>
  </r>
  <r>
    <s v="Botas de agua"/>
    <s v="Water boots"/>
    <n v="4052313"/>
    <x v="11"/>
    <x v="2"/>
    <n v="1"/>
    <n v="7"/>
    <n v="7"/>
    <n v="7"/>
    <m/>
  </r>
  <r>
    <s v="Botas de agua dieléctricas "/>
    <s v="Dieletrectric water boots"/>
    <n v="4052314"/>
    <x v="11"/>
    <x v="2"/>
    <n v="1"/>
    <n v="28.5"/>
    <n v="28.5"/>
    <n v="28.5"/>
    <m/>
  </r>
  <r>
    <s v="Buzo (mono de protección desechable)"/>
    <s v="Disposable protective overall"/>
    <n v="4052337"/>
    <x v="11"/>
    <x v="2"/>
    <n v="1"/>
    <n v="6.5"/>
    <n v="6.5"/>
    <n v="6.5"/>
    <m/>
  </r>
  <r>
    <s v="Cabo en “Y” con absorbedor de energía"/>
    <s v="&quot;Y&quot; Rope energy absorber"/>
    <n v="4054154"/>
    <x v="11"/>
    <x v="2"/>
    <n v="1"/>
    <n v="184.27"/>
    <n v="184.27"/>
    <n v="184.27"/>
    <m/>
  </r>
  <r>
    <s v="Calzado de seguridad con puntera reforzada "/>
    <s v="Safety footwear with reinforced toe"/>
    <n v="4052178"/>
    <x v="11"/>
    <x v="2"/>
    <n v="1"/>
    <n v="34"/>
    <n v="34"/>
    <n v="34"/>
    <m/>
  </r>
  <r>
    <s v="Casco de protección con barboquejo para trabajos en altura"/>
    <s v="Safety helmet with chin strap to works at height"/>
    <n v="4052327"/>
    <x v="11"/>
    <x v="2"/>
    <n v="1"/>
    <n v="21.1"/>
    <n v="21.1"/>
    <n v="21.1"/>
    <m/>
  </r>
  <r>
    <s v="Chaleco de color de alta visibilidad y bandas reflectantes"/>
    <s v="Reflective high visibility color vest"/>
    <n v="4052338"/>
    <x v="11"/>
    <x v="2"/>
    <n v="1"/>
    <n v="4"/>
    <n v="4"/>
    <n v="4"/>
    <m/>
  </r>
  <r>
    <s v="Gafas de protección frente a proyecciones de líquidos y partículas (montura integral)"/>
    <s v="Protection glasses for liquids and particles (integrated frame)"/>
    <n v="4052325"/>
    <x v="11"/>
    <x v="2"/>
    <n v="1"/>
    <n v="1.6"/>
    <n v="1.6"/>
    <n v="1.6"/>
    <m/>
  </r>
  <r>
    <s v="Gafas de protección frente a proyecciones de partículas"/>
    <s v="Protection glasses against particles "/>
    <n v="4052324"/>
    <x v="11"/>
    <x v="2"/>
    <n v="1"/>
    <n v="1.5"/>
    <n v="1.5"/>
    <n v="1.5"/>
    <m/>
  </r>
  <r>
    <s v="Gorra de protección frente a golpes"/>
    <s v="Shock protection cap"/>
    <n v="4052326"/>
    <x v="11"/>
    <x v="2"/>
    <n v="1"/>
    <n v="11.94"/>
    <n v="11.94"/>
    <n v="11.94"/>
    <m/>
  </r>
  <r>
    <s v="Guante de protección frente a riesgo eléctrico."/>
    <s v="Protective gloves against electric risk"/>
    <n v="4052308"/>
    <x v="11"/>
    <x v="2"/>
    <n v="1"/>
    <n v="49.9"/>
    <n v="49.9"/>
    <n v="49.9"/>
    <m/>
  </r>
  <r>
    <s v="Guante de protección frente a riesgo eléctrico."/>
    <s v="Protective gloves against electric risk"/>
    <n v="4052309"/>
    <x v="11"/>
    <x v="2"/>
    <n v="1"/>
    <n v="49.9"/>
    <n v="49.9"/>
    <n v="49.9"/>
    <m/>
  </r>
  <r>
    <s v="Guantes de protección de resistencia mecánica"/>
    <s v="Protective gloves of mechanical Resistance "/>
    <n v="4052301"/>
    <x v="11"/>
    <x v="2"/>
    <n v="1"/>
    <n v="9"/>
    <n v="9"/>
    <n v="9"/>
    <m/>
  </r>
  <r>
    <s v="Guantes de protección frente a microorganismos (guantes de nitrilo  desechables)"/>
    <s v="Protective gloves against microorganisms (disposable nitrile gloves)"/>
    <n v="4073009"/>
    <x v="11"/>
    <x v="2"/>
    <n v="1"/>
    <n v="9"/>
    <n v="9"/>
    <n v="9"/>
    <m/>
  </r>
  <r>
    <s v="Guantes de protección frente a microorganismos (guantes no desechables con manguito)"/>
    <s v="Protective gloves against microorganisms (non-disposable gloves with muff)"/>
    <n v="4052322"/>
    <x v="11"/>
    <x v="2"/>
    <n v="0"/>
    <n v="13.3"/>
    <n v="13.3"/>
    <n v="0"/>
    <m/>
  </r>
  <r>
    <s v="Guantes de protección frente a productos químicos (guantes de nitrilo no desechables)"/>
    <s v="Protective gloves against chemical products (non-disposable nitrile gloves)"/>
    <n v="4000480"/>
    <x v="11"/>
    <x v="2"/>
    <n v="5"/>
    <n v="0.95"/>
    <n v="0.95"/>
    <n v="4.75"/>
    <m/>
  </r>
  <r>
    <s v="Guantes de protección frente a productos químicos (guantes de nitrilo no desechables)"/>
    <s v="Protective gloves against chemical products (non-disposable nitrile gloves)"/>
    <n v="4000481"/>
    <x v="11"/>
    <x v="2"/>
    <n v="0"/>
    <n v="0.95"/>
    <n v="0.95"/>
    <n v="0"/>
    <m/>
  </r>
  <r>
    <s v="Guantes de protección frente a productos químicos (guantes de nitrilo no desechables)"/>
    <s v="Protective gloves against chemical products (non-disposable nitrile gloves)"/>
    <n v="4000482"/>
    <x v="11"/>
    <x v="2"/>
    <n v="0"/>
    <n v="0.95"/>
    <n v="0.95"/>
    <n v="0"/>
    <m/>
  </r>
  <r>
    <s v="Guantes de protección frente a productos químicos (guantes de nitrilo no desechables)"/>
    <s v="Protective gloves against chemical products (non-disposable nitrile gloves)"/>
    <n v="4000483"/>
    <x v="11"/>
    <x v="2"/>
    <n v="0"/>
    <n v="0.95"/>
    <n v="0.95"/>
    <n v="0"/>
    <m/>
  </r>
  <r>
    <s v="Guantes de protección para soldadura"/>
    <s v="Welding gloves"/>
    <n v="4052307"/>
    <x v="11"/>
    <x v="2"/>
    <n v="1"/>
    <n v="10.199999999999999"/>
    <n v="10.199999999999999"/>
    <n v="10.199999999999999"/>
    <m/>
  </r>
  <r>
    <s v="Mandil de protección para soldadura"/>
    <s v="Welding apron"/>
    <n v="4052339"/>
    <x v="11"/>
    <x v="2"/>
    <n v="1"/>
    <n v="8.5"/>
    <n v="8.5"/>
    <n v="8.5"/>
    <m/>
  </r>
  <r>
    <s v="Pantalla de protección frente a proyecciones"/>
    <s v="Protection screen against projections"/>
    <n v="4054719"/>
    <x v="11"/>
    <x v="2"/>
    <n v="1"/>
    <n v="21.1"/>
    <n v="21.1"/>
    <n v="21.1"/>
    <m/>
  </r>
  <r>
    <s v="Pantalla de protección frente a proyecciones"/>
    <s v="Protection screen against projections"/>
    <n v="4054802"/>
    <x v="11"/>
    <x v="2"/>
    <n v="1"/>
    <n v="21.1"/>
    <n v="21.1"/>
    <n v="21.1"/>
    <m/>
  </r>
  <r>
    <s v="Pantalla de protección frente arco eléctrico"/>
    <s v="Protection screen against electric arc hazards "/>
    <n v="4054719"/>
    <x v="11"/>
    <x v="2"/>
    <n v="1"/>
    <n v="21.1"/>
    <n v="21.1"/>
    <n v="21.1"/>
    <m/>
  </r>
  <r>
    <s v="Pantalla de protección frente arco eléctrico"/>
    <s v="Protection screen against electric arc hazards "/>
    <n v="4054800"/>
    <x v="11"/>
    <x v="2"/>
    <n v="1"/>
    <n v="21.1"/>
    <n v="21.1"/>
    <n v="21.1"/>
    <m/>
  </r>
  <r>
    <s v="Protección auditiva acorde (orejeras)"/>
    <s v="Hearing protection (earmuffs)"/>
    <n v="4052332"/>
    <x v="11"/>
    <x v="2"/>
    <n v="1"/>
    <n v="17.5"/>
    <n v="17.5"/>
    <n v="17.5"/>
    <m/>
  </r>
  <r>
    <s v="Protección auditiva acorde (tapones)"/>
    <s v="Hearing protection (earplug)"/>
    <n v="4052333"/>
    <x v="11"/>
    <x v="2"/>
    <n v="1"/>
    <n v="1.5"/>
    <n v="1.5"/>
    <n v="1.5"/>
    <m/>
  </r>
  <r>
    <s v="Protección respiratoria (mascarilla) frente a partículas FFP2"/>
    <s v="Respiratory protection against FFP2 particles (mask)"/>
    <n v="4052330"/>
    <x v="11"/>
    <x v="2"/>
    <n v="1"/>
    <n v="0.8"/>
    <n v="0.8"/>
    <n v="0.8"/>
    <m/>
  </r>
  <r>
    <s v="Protección respiratoria frente a vapores (mascara)"/>
    <s v="Respiratory protection against vapors (mask)"/>
    <n v="4052331"/>
    <x v="11"/>
    <x v="2"/>
    <n v="1"/>
    <n v="23.5"/>
    <n v="23.5"/>
    <n v="23.5"/>
    <m/>
  </r>
  <r>
    <s v="Calzado de seguridad con puntera reforzada "/>
    <s v="Safety footwear with reinforced toe and non-slip sole"/>
    <n v="4052178"/>
    <x v="12"/>
    <x v="2"/>
    <n v="1"/>
    <n v="34"/>
    <n v="34"/>
    <n v="34"/>
    <m/>
  </r>
  <r>
    <s v="Chaleco de color de alta visibilidad y bandas reflectantes "/>
    <s v="Reflective high visibility color vest"/>
    <n v="4052338"/>
    <x v="12"/>
    <x v="2"/>
    <n v="1"/>
    <n v="4"/>
    <n v="4"/>
    <n v="4"/>
    <m/>
  </r>
  <r>
    <s v="Gafas de protección frente a salpicaduras (montura integral) "/>
    <s v="Splash goggles"/>
    <n v="4052325"/>
    <x v="12"/>
    <x v="2"/>
    <n v="1"/>
    <n v="1.6"/>
    <n v="1.6"/>
    <n v="1.6"/>
    <m/>
  </r>
  <r>
    <s v="Guantes de protección de resistencia mecánica "/>
    <s v="Protective gloves of mechanical Resistance "/>
    <n v="4052301"/>
    <x v="12"/>
    <x v="2"/>
    <n v="1"/>
    <n v="9"/>
    <n v="9"/>
    <n v="9"/>
    <m/>
  </r>
  <r>
    <s v="Guantes de protección frente a microorganismos, productos químicos y resistencia mecánica (guantes nitrilo no desechables)"/>
    <s v="Protective gloves against microorganisms, chemical products and mechanical resistance (non-disposable nitrile gloves)"/>
    <n v="4000480"/>
    <x v="12"/>
    <x v="2"/>
    <n v="5"/>
    <n v="0.95"/>
    <n v="0.95"/>
    <n v="4.75"/>
    <m/>
  </r>
  <r>
    <s v="Guantes de protección frente a microorganismos, productos químicos y resistencia mecánica (guantes nitrilo no desechables)"/>
    <s v="Protective gloves against microorganisms, chemical products and mechanical resistance (non-disposable nitrile gloves)"/>
    <n v="4000481"/>
    <x v="12"/>
    <x v="2"/>
    <n v="0"/>
    <n v="0.95"/>
    <n v="0.95"/>
    <n v="0"/>
    <m/>
  </r>
  <r>
    <s v="Guantes de protección frente a microorganismos, productos químicos y resistencia mecánica (guantes nitrilo no desechables)"/>
    <s v="Protective gloves against microorganisms, chemical products and mechanical resistance (non-disposable nitrile gloves)"/>
    <n v="4000482"/>
    <x v="12"/>
    <x v="2"/>
    <n v="0"/>
    <n v="0.95"/>
    <n v="0.95"/>
    <n v="0"/>
    <m/>
  </r>
  <r>
    <s v="Guantes de protección frente a microorganismos, productos químicos y resistencia mecánica (guantes nitrilo no desechables)"/>
    <s v="Protective gloves against microorganisms, chemical products and mechanical resistance (non-disposable nitrile gloves)"/>
    <n v="4000483"/>
    <x v="12"/>
    <x v="2"/>
    <n v="0"/>
    <n v="0.95"/>
    <n v="0.95"/>
    <n v="0"/>
    <m/>
  </r>
  <r>
    <s v="GUEST RELATIONS DISPLAY"/>
    <s v="GUEST RELATIONS DISPLAY"/>
    <m/>
    <x v="13"/>
    <x v="2"/>
    <n v="2"/>
    <n v="98"/>
    <n v="98"/>
    <n v="196"/>
    <m/>
  </r>
  <r>
    <s v="WELCOME CORNER DISPLAY"/>
    <s v="WELCOME CORNER DISPLAY"/>
    <m/>
    <x v="13"/>
    <x v="2"/>
    <n v="2"/>
    <n v="31"/>
    <n v="31"/>
    <n v="62"/>
    <m/>
  </r>
  <r>
    <s v="Adaptor"/>
    <s v="Voltage converter"/>
    <m/>
    <x v="14"/>
    <x v="2"/>
    <n v="25"/>
    <n v="2.79"/>
    <n v="2.79"/>
    <n v="69.75"/>
    <m/>
  </r>
  <r>
    <s v="Delivery basket - guest linen "/>
    <s v="DELIVERY BASKET - GUEST ROOMS"/>
    <m/>
    <x v="14"/>
    <x v="2"/>
    <n v="10"/>
    <n v="50"/>
    <n v="0"/>
    <n v="500"/>
    <m/>
  </r>
  <r>
    <s v="In Room Directory"/>
    <s v="In Room Directory"/>
    <m/>
    <x v="14"/>
    <x v="2"/>
    <n v="125"/>
    <n v="4.2"/>
    <n v="4.2"/>
    <n v="525"/>
    <m/>
  </r>
  <r>
    <s v="power chargers"/>
    <s v="Power chargers"/>
    <m/>
    <x v="14"/>
    <x v="2"/>
    <n v="25"/>
    <n v="8.99"/>
    <n v="8.99"/>
    <n v="224.75"/>
    <s v="Referencia no disponible"/>
  </r>
  <r>
    <s v="Room Service Offer (Room Apetit Menu)"/>
    <s v="Room Service Offer (Room Apetit Menu)"/>
    <m/>
    <x v="14"/>
    <x v="2"/>
    <n v="125"/>
    <n v="1.175"/>
    <n v="1.78"/>
    <n v="146.875"/>
    <m/>
  </r>
  <r>
    <s v="shopping bag"/>
    <s v="shopping bag"/>
    <m/>
    <x v="14"/>
    <x v="2"/>
    <n v="500"/>
    <n v="0.51800000000000002"/>
    <n v="0.51800000000000002"/>
    <n v="259"/>
    <m/>
  </r>
  <r>
    <s v="Umbrella - guestrooms"/>
    <s v="Umbrella - guestrooms"/>
    <m/>
    <x v="14"/>
    <x v="2"/>
    <n v="50"/>
    <n v="4.0199999999999996"/>
    <n v="6.68"/>
    <n v="200.99999999999997"/>
    <m/>
  </r>
  <r>
    <s v="Umbrella stand - open"/>
    <s v="Umbrella stand - open"/>
    <m/>
    <x v="14"/>
    <x v="2"/>
    <n v="0"/>
    <n v="0"/>
    <n v="0"/>
    <n v="0"/>
    <m/>
  </r>
  <r>
    <s v="Umbrellas doorman"/>
    <s v="Umbrellas doorman"/>
    <m/>
    <x v="14"/>
    <x v="2"/>
    <n v="10"/>
    <n v="4.0199999999999996"/>
    <n v="0"/>
    <n v="40.199999999999996"/>
    <s v="No hay nada específico para DOORMAN"/>
  </r>
  <r>
    <s v="Albornoz"/>
    <s v="Bathrobe"/>
    <m/>
    <x v="5"/>
    <x v="2"/>
    <n v="200"/>
    <n v="17.899999999999999"/>
    <n v="25.55"/>
    <n v="3579.9999999999995"/>
    <m/>
  </r>
  <r>
    <s v="Alfombrin"/>
    <s v="Bathmat"/>
    <m/>
    <x v="5"/>
    <x v="2"/>
    <n v="1000"/>
    <n v="2.1800000000000002"/>
    <n v="2.4700000000000002"/>
    <n v="2180"/>
    <s v="Precio compra"/>
  </r>
  <r>
    <s v="cubrecolchon / mattress protector"/>
    <s v="mattress protector"/>
    <m/>
    <x v="5"/>
    <x v="2"/>
    <n v="100"/>
    <n v="20"/>
    <n v="20"/>
    <n v="2000"/>
    <m/>
  </r>
  <r>
    <s v="Duvet King 300x220"/>
    <s v="Duvet King 300x220"/>
    <m/>
    <x v="5"/>
    <x v="2"/>
    <n v="225"/>
    <n v="29.52"/>
    <n v="29.52"/>
    <n v="6642"/>
    <s v="Precio España 250g/m2"/>
  </r>
  <r>
    <s v="Duvet Queen 280x220"/>
    <s v="Duvet Queen 280x220"/>
    <m/>
    <x v="5"/>
    <x v="2"/>
    <n v="0"/>
    <n v="27.9"/>
    <n v="27.9"/>
    <n v="0"/>
    <s v="Precio España 250g/m2"/>
  </r>
  <r>
    <s v="Duvet Twin 200x220"/>
    <s v="Duvet Twin 200x220"/>
    <m/>
    <x v="5"/>
    <x v="2"/>
    <n v="0"/>
    <n v="21.51"/>
    <n v="21.51"/>
    <n v="0"/>
    <s v="Precio España 250g/m2"/>
  </r>
  <r>
    <s v="funda 40x60*"/>
    <s v="Sheath 40x60"/>
    <m/>
    <x v="5"/>
    <x v="2"/>
    <n v="0"/>
    <n v="1.57"/>
    <n v="1.57"/>
    <n v="0"/>
    <s v="Precio compra"/>
  </r>
  <r>
    <s v="funda 45x70"/>
    <s v="Sheath 45x70"/>
    <m/>
    <x v="5"/>
    <x v="2"/>
    <n v="200"/>
    <n v="1.76"/>
    <n v="1.76"/>
    <n v="352"/>
    <s v="Precio compra"/>
  </r>
  <r>
    <s v="funda 50x80"/>
    <s v="Sheath 50x80"/>
    <m/>
    <x v="5"/>
    <x v="2"/>
    <n v="200"/>
    <n v="2.0699999999999998"/>
    <n v="2.0699999999999998"/>
    <n v="413.99999999999994"/>
    <s v="Precio compra"/>
  </r>
  <r>
    <s v="Funda almohada 42x80*"/>
    <s v="Pillowcase 42x80"/>
    <m/>
    <x v="5"/>
    <x v="2"/>
    <n v="0"/>
    <n v="1.57"/>
    <n v="1.57"/>
    <n v="0"/>
    <s v="Precio compra"/>
  </r>
  <r>
    <s v="Funda almohada 47x90"/>
    <s v="Pillowcase 47x90"/>
    <m/>
    <x v="5"/>
    <x v="2"/>
    <n v="1000"/>
    <n v="1.76"/>
    <n v="1.76"/>
    <n v="1760"/>
    <s v="Precio compra"/>
  </r>
  <r>
    <s v="Funda almohada 52x100"/>
    <s v="Pillowcase 52x100"/>
    <m/>
    <x v="5"/>
    <x v="2"/>
    <n v="1000"/>
    <n v="2.0699999999999998"/>
    <n v="2.0699999999999998"/>
    <n v="2070"/>
    <s v="Precio compra"/>
  </r>
  <r>
    <s v="mantas / bed blankets"/>
    <s v="bed blankets"/>
    <m/>
    <x v="5"/>
    <x v="2"/>
    <n v="100"/>
    <n v="100"/>
    <n v="100"/>
    <n v="10000"/>
    <m/>
  </r>
  <r>
    <s v="Pie de cama"/>
    <s v="Bed foot"/>
    <m/>
    <x v="5"/>
    <x v="2"/>
    <n v="300"/>
    <n v="0"/>
    <n v="0"/>
    <n v="0"/>
    <m/>
  </r>
  <r>
    <s v="Sabana 210x330"/>
    <s v="Sheet 210x330"/>
    <m/>
    <x v="5"/>
    <x v="2"/>
    <n v="0"/>
    <n v="8.51"/>
    <n v="8.51"/>
    <n v="0"/>
    <s v="Precio compra"/>
  </r>
  <r>
    <s v="Sabana 260x330"/>
    <s v="Sheet 260x330"/>
    <m/>
    <x v="5"/>
    <x v="2"/>
    <n v="0"/>
    <n v="10.44"/>
    <n v="10.44"/>
    <n v="0"/>
    <s v="Precio compra"/>
  </r>
  <r>
    <s v="Sábana 310x330"/>
    <s v="Sheet 310x330"/>
    <m/>
    <x v="5"/>
    <x v="2"/>
    <n v="1000"/>
    <n v="12.35"/>
    <n v="12.35"/>
    <n v="12350"/>
    <s v="Precio compra"/>
  </r>
  <r>
    <s v="Toalla baño"/>
    <s v="Bath towel"/>
    <m/>
    <x v="5"/>
    <x v="2"/>
    <n v="1000"/>
    <n v="4.8099999999999996"/>
    <n v="7.48"/>
    <n v="4810"/>
    <s v="Precio compra"/>
  </r>
  <r>
    <s v="Toalla bidé"/>
    <s v="Bide towel"/>
    <m/>
    <x v="5"/>
    <x v="2"/>
    <n v="1000"/>
    <n v="0.66"/>
    <n v="0.66"/>
    <n v="660"/>
    <m/>
  </r>
  <r>
    <s v="Toalla lavabo"/>
    <s v="Washbasin towel"/>
    <m/>
    <x v="5"/>
    <x v="2"/>
    <n v="1000"/>
    <n v="2.0099999999999998"/>
    <n v="2.33"/>
    <n v="2009.9999999999998"/>
    <s v="Precio compra - toalla de manos?"/>
  </r>
  <r>
    <s v="Toalla piscina"/>
    <s v="Towel pool"/>
    <m/>
    <x v="5"/>
    <x v="2"/>
    <n v="0"/>
    <n v="8.49"/>
    <n v="8.58"/>
    <n v="0"/>
    <m/>
  </r>
  <r>
    <s v="Toalla tocador*"/>
    <s v="Toilet towel"/>
    <m/>
    <x v="5"/>
    <x v="2"/>
    <n v="0"/>
    <n v="0.35"/>
    <n v="0.44"/>
    <n v="0"/>
    <s v="Precio compra - toalla sin logo?"/>
  </r>
  <r>
    <s v="APRONS"/>
    <s v="APRONS"/>
    <m/>
    <x v="15"/>
    <x v="2"/>
    <n v="20"/>
    <n v="9.1999999999999993"/>
    <n v="17.5"/>
    <n v="184"/>
    <m/>
  </r>
  <r>
    <s v="JACKET - DOORMAN"/>
    <s v="JACKET - DOORMAN"/>
    <m/>
    <x v="15"/>
    <x v="2"/>
    <n v="2"/>
    <n v="94.12"/>
    <n v="94.12"/>
    <n v="188.24"/>
    <m/>
  </r>
  <r>
    <s v="JACKET - F&amp;B"/>
    <s v="JACKET - F&amp;B"/>
    <m/>
    <x v="15"/>
    <x v="2"/>
    <n v="2"/>
    <n v="80.52"/>
    <n v="94.12"/>
    <n v="161.04"/>
    <s v="Precio hombre"/>
  </r>
  <r>
    <s v="JACKET - FO"/>
    <s v="JACKET - FO"/>
    <m/>
    <x v="15"/>
    <x v="2"/>
    <n v="20"/>
    <n v="80.52"/>
    <n v="94.12"/>
    <n v="1610.3999999999999"/>
    <s v="Precio hombre"/>
  </r>
  <r>
    <s v="JACKET - GR"/>
    <s v="JACKET - GR"/>
    <m/>
    <x v="15"/>
    <x v="2"/>
    <n v="2"/>
    <n v="71.69"/>
    <n v="94.12"/>
    <n v="143.38"/>
    <s v="Precio hombre"/>
  </r>
  <r>
    <s v="JACKET - HOD"/>
    <s v="JACKET - HOD"/>
    <m/>
    <x v="15"/>
    <x v="2"/>
    <n v="10"/>
    <n v="94.12"/>
    <n v="94.12"/>
    <n v="941.2"/>
    <s v="Precio hombre"/>
  </r>
  <r>
    <s v="JACKET - HSK"/>
    <s v="JACKET - HSK"/>
    <m/>
    <x v="15"/>
    <x v="2"/>
    <n v="2"/>
    <n v="95.8"/>
    <n v="100.29"/>
    <n v="191.6"/>
    <s v="Precio mujer"/>
  </r>
  <r>
    <s v="JACKET - MAINTENANCE"/>
    <s v="JACKET - MAINTENANCE"/>
    <m/>
    <x v="15"/>
    <x v="2"/>
    <n v="2"/>
    <n v="18.649999999999999"/>
    <n v="18.649999999999999"/>
    <n v="37.299999999999997"/>
    <m/>
  </r>
  <r>
    <s v="SHIRT - DOORMAN"/>
    <s v="SHIRT - DOORMAN"/>
    <m/>
    <x v="15"/>
    <x v="2"/>
    <n v="2"/>
    <n v="19.7"/>
    <n v="27.6"/>
    <n v="39.4"/>
    <s v="Precio hombre"/>
  </r>
  <r>
    <s v="SHIRT - F&amp;B"/>
    <s v="SHIRT - F&amp;B"/>
    <m/>
    <x v="15"/>
    <x v="2"/>
    <n v="2"/>
    <n v="13.7"/>
    <n v="29.53"/>
    <n v="27.4"/>
    <s v="Precio hombre"/>
  </r>
  <r>
    <s v="SHIRT - FO"/>
    <s v="SHIRT - FO"/>
    <m/>
    <x v="15"/>
    <x v="2"/>
    <n v="20"/>
    <n v="13.7"/>
    <n v="27.6"/>
    <n v="274"/>
    <s v="Precio hombre"/>
  </r>
  <r>
    <s v="SHIRT - GR"/>
    <s v="SHIRT - GR"/>
    <m/>
    <x v="15"/>
    <x v="2"/>
    <n v="2"/>
    <n v="27.6"/>
    <n v="27.6"/>
    <n v="55.2"/>
    <s v="Precio hombre"/>
  </r>
  <r>
    <s v="Bathroom mirror"/>
    <m/>
    <m/>
    <x v="14"/>
    <x v="0"/>
    <m/>
    <m/>
    <m/>
    <n v="0"/>
    <m/>
  </r>
  <r>
    <s v="Hair dryer 1600W"/>
    <m/>
    <m/>
    <x v="14"/>
    <x v="0"/>
    <m/>
    <m/>
    <m/>
    <n v="0"/>
    <m/>
  </r>
  <r>
    <s v="Electric kettle"/>
    <m/>
    <m/>
    <x v="14"/>
    <x v="0"/>
    <m/>
    <m/>
    <m/>
    <n v="0"/>
    <m/>
  </r>
  <r>
    <s v="Nespresso machine "/>
    <m/>
    <m/>
    <x v="14"/>
    <x v="0"/>
    <m/>
    <m/>
    <m/>
    <n v="0"/>
    <m/>
  </r>
  <r>
    <s v="Plasma TVs"/>
    <m/>
    <m/>
    <x v="14"/>
    <x v="0"/>
    <m/>
    <m/>
    <m/>
    <n v="0"/>
    <m/>
  </r>
  <r>
    <s v="gel"/>
    <m/>
    <m/>
    <x v="14"/>
    <x v="1"/>
    <m/>
    <m/>
    <m/>
    <n v="0"/>
    <m/>
  </r>
  <r>
    <s v="shampoo"/>
    <m/>
    <m/>
    <x v="14"/>
    <x v="1"/>
    <m/>
    <m/>
    <m/>
    <n v="0"/>
    <m/>
  </r>
  <r>
    <s v="bodymilk"/>
    <m/>
    <m/>
    <x v="14"/>
    <x v="1"/>
    <m/>
    <m/>
    <m/>
    <n v="0"/>
    <m/>
  </r>
  <r>
    <s v="soap"/>
    <m/>
    <m/>
    <x v="14"/>
    <x v="1"/>
    <m/>
    <m/>
    <m/>
    <n v="0"/>
    <m/>
  </r>
  <r>
    <s v="hair conditioner"/>
    <m/>
    <m/>
    <x v="14"/>
    <x v="1"/>
    <m/>
    <m/>
    <m/>
    <n v="0"/>
    <m/>
  </r>
  <r>
    <s v="hand cream"/>
    <m/>
    <m/>
    <x v="14"/>
    <x v="1"/>
    <m/>
    <m/>
    <m/>
    <n v="0"/>
    <m/>
  </r>
  <r>
    <s v="shower cap"/>
    <m/>
    <m/>
    <x v="14"/>
    <x v="1"/>
    <m/>
    <m/>
    <m/>
    <n v="0"/>
    <m/>
  </r>
  <r>
    <s v="enviromental display"/>
    <m/>
    <m/>
    <x v="14"/>
    <x v="1"/>
    <m/>
    <m/>
    <m/>
    <n v="0"/>
    <m/>
  </r>
  <r>
    <s v="amenities sets nico&amp;hanna (kids)"/>
    <m/>
    <m/>
    <x v="14"/>
    <x v="1"/>
    <m/>
    <m/>
    <m/>
    <n v="0"/>
    <m/>
  </r>
  <r>
    <s v="tissues &amp; dispenser"/>
    <m/>
    <m/>
    <x v="14"/>
    <x v="1"/>
    <m/>
    <m/>
    <m/>
    <n v="0"/>
    <m/>
  </r>
  <r>
    <s v="Fire Exit plans"/>
    <m/>
    <m/>
    <x v="14"/>
    <x v="0"/>
    <m/>
    <m/>
    <m/>
    <n v="0"/>
    <m/>
  </r>
  <r>
    <s v="Hangers - satin covered"/>
    <m/>
    <m/>
    <x v="14"/>
    <x v="0"/>
    <m/>
    <m/>
    <m/>
    <n v="0"/>
    <m/>
  </r>
  <r>
    <s v="Hangers - Non slip"/>
    <m/>
    <m/>
    <x v="14"/>
    <x v="0"/>
    <m/>
    <m/>
    <m/>
    <n v="0"/>
    <m/>
  </r>
  <r>
    <s v="Hangers - skirt type"/>
    <m/>
    <m/>
    <x v="14"/>
    <x v="0"/>
    <m/>
    <m/>
    <m/>
    <n v="0"/>
    <m/>
  </r>
  <r>
    <s v="Hanger - thick wishbone"/>
    <m/>
    <m/>
    <x v="14"/>
    <x v="0"/>
    <m/>
    <m/>
    <m/>
    <n v="0"/>
    <m/>
  </r>
  <r>
    <s v="Shoe horn"/>
    <m/>
    <m/>
    <x v="14"/>
    <x v="1"/>
    <m/>
    <m/>
    <m/>
    <n v="0"/>
    <m/>
  </r>
  <r>
    <s v="shoeshine"/>
    <m/>
    <m/>
    <x v="14"/>
    <x v="1"/>
    <m/>
    <m/>
    <m/>
    <n v="0"/>
    <m/>
  </r>
  <r>
    <s v="Laundry Bags"/>
    <m/>
    <m/>
    <x v="14"/>
    <x v="1"/>
    <m/>
    <m/>
    <m/>
    <n v="0"/>
    <m/>
  </r>
  <r>
    <s v="Slippers"/>
    <m/>
    <m/>
    <x v="14"/>
    <x v="1"/>
    <m/>
    <m/>
    <m/>
    <n v="0"/>
    <m/>
  </r>
  <r>
    <s v="Pens"/>
    <m/>
    <m/>
    <x v="14"/>
    <x v="1"/>
    <m/>
    <m/>
    <m/>
    <n v="0"/>
    <m/>
  </r>
  <r>
    <s v="Newspaper bags"/>
    <m/>
    <m/>
    <x v="14"/>
    <x v="1"/>
    <m/>
    <m/>
    <m/>
    <n v="0"/>
    <m/>
  </r>
  <r>
    <s v="Folding luggage rack"/>
    <m/>
    <m/>
    <x v="14"/>
    <x v="0"/>
    <m/>
    <m/>
    <m/>
    <n v="0"/>
    <m/>
  </r>
  <r>
    <s v="Paper tissue dispenser"/>
    <m/>
    <m/>
    <x v="14"/>
    <x v="0"/>
    <m/>
    <m/>
    <m/>
    <n v="0"/>
    <m/>
  </r>
  <r>
    <s v="Bedroom waste bins"/>
    <m/>
    <m/>
    <x v="14"/>
    <x v="0"/>
    <m/>
    <m/>
    <m/>
    <n v="0"/>
    <m/>
  </r>
  <r>
    <s v="Bathroom bins"/>
    <m/>
    <m/>
    <x v="14"/>
    <x v="0"/>
    <m/>
    <m/>
    <m/>
    <n v="0"/>
    <m/>
  </r>
  <r>
    <s v="SHIRT - HOD"/>
    <s v="SHIRT - HOD"/>
    <m/>
    <x v="15"/>
    <x v="2"/>
    <n v="10"/>
    <n v="27.6"/>
    <n v="27.6"/>
    <n v="276"/>
    <s v="Precio hombre"/>
  </r>
  <r>
    <s v="Iron"/>
    <m/>
    <m/>
    <x v="14"/>
    <x v="0"/>
    <m/>
    <m/>
    <m/>
    <n v="0"/>
    <m/>
  </r>
  <r>
    <s v="Ironing board centre"/>
    <m/>
    <m/>
    <x v="14"/>
    <x v="0"/>
    <m/>
    <m/>
    <m/>
    <n v="0"/>
    <m/>
  </r>
  <r>
    <s v="Baby crib"/>
    <m/>
    <m/>
    <x v="14"/>
    <x v="0"/>
    <m/>
    <m/>
    <m/>
    <n v="0"/>
    <m/>
  </r>
  <r>
    <s v="Roll away bed"/>
    <m/>
    <m/>
    <x v="14"/>
    <x v="0"/>
    <m/>
    <m/>
    <m/>
    <n v="0"/>
    <m/>
  </r>
  <r>
    <s v="SHIRT - HSK"/>
    <s v="SHIRT - HSK"/>
    <m/>
    <x v="15"/>
    <x v="2"/>
    <n v="2"/>
    <n v="7.6"/>
    <n v="32.99"/>
    <n v="15.2"/>
    <s v="Precio mujer"/>
  </r>
  <r>
    <s v="SHIRT - MAINTENANCE"/>
    <s v="SHIRT - MAINTENANCE"/>
    <m/>
    <x v="15"/>
    <x v="2"/>
    <n v="2"/>
    <n v="10.43"/>
    <n v="10.43"/>
    <n v="20.86"/>
    <m/>
  </r>
  <r>
    <s v="SHOES"/>
    <s v="SHOES"/>
    <m/>
    <x v="15"/>
    <x v="2"/>
    <n v="40"/>
    <n v="50"/>
    <n v="0"/>
    <n v="2000"/>
    <s v="Compra en local. No hay nada homologado (no esEPI)"/>
  </r>
  <r>
    <s v="TIES"/>
    <s v="TIES"/>
    <m/>
    <x v="15"/>
    <x v="2"/>
    <n v="20"/>
    <n v="5.24"/>
    <n v="14.45"/>
    <n v="104.80000000000001"/>
    <m/>
  </r>
  <r>
    <s v="TROUSERS - DOORMAN"/>
    <s v="TROUSERS - DOORMAN"/>
    <m/>
    <x v="15"/>
    <x v="2"/>
    <n v="2"/>
    <n v="33.44"/>
    <n v="49.15"/>
    <n v="66.88"/>
    <s v="Precio hombre"/>
  </r>
  <r>
    <s v="Guest rooms stationery"/>
    <s v="TROUSERS - HSK"/>
    <m/>
    <x v="14"/>
    <x v="1"/>
    <m/>
    <m/>
    <m/>
    <n v="0"/>
    <m/>
  </r>
  <r>
    <s v="TROUSERS - F&amp;B"/>
    <s v="TROUSERS - F&amp;B"/>
    <m/>
    <x v="15"/>
    <x v="2"/>
    <n v="2"/>
    <n v="33.44"/>
    <n v="49.15"/>
    <n v="66.88"/>
    <s v="Precio hombre"/>
  </r>
  <r>
    <s v="TROUSERS - FO"/>
    <s v="TROUSERS - FO"/>
    <m/>
    <x v="15"/>
    <x v="2"/>
    <n v="20"/>
    <n v="33.44"/>
    <n v="49.15"/>
    <n v="668.8"/>
    <s v="Precio hombre"/>
  </r>
  <r>
    <s v="TROUSERS - GR"/>
    <s v="TROUSERS - GR"/>
    <m/>
    <x v="15"/>
    <x v="2"/>
    <n v="2"/>
    <n v="33.44"/>
    <n v="49.15"/>
    <n v="66.88"/>
    <s v="Precio hombre"/>
  </r>
  <r>
    <s v="kettle"/>
    <s v="Umbrellas doorman"/>
    <m/>
    <x v="14"/>
    <x v="0"/>
    <m/>
    <m/>
    <m/>
    <n v="0"/>
    <m/>
  </r>
  <r>
    <s v="nespresso"/>
    <s v="WELCOME CORNER DISPLAY"/>
    <m/>
    <x v="14"/>
    <x v="0"/>
    <m/>
    <m/>
    <m/>
    <n v="0"/>
    <m/>
  </r>
  <r>
    <s v="Higienic Bag Dispenser"/>
    <m/>
    <m/>
    <x v="14"/>
    <x v="0"/>
    <m/>
    <m/>
    <m/>
    <n v="0"/>
    <m/>
  </r>
  <r>
    <s v="Digital Frames Front offce"/>
    <m/>
    <m/>
    <x v="13"/>
    <x v="0"/>
    <m/>
    <m/>
    <m/>
    <n v="0"/>
    <m/>
  </r>
  <r>
    <s v="sweets bowl"/>
    <m/>
    <m/>
    <x v="14"/>
    <x v="3"/>
    <m/>
    <m/>
    <m/>
    <n v="0"/>
    <m/>
  </r>
  <r>
    <s v="Front Office Stationery"/>
    <m/>
    <m/>
    <x v="13"/>
    <x v="1"/>
    <m/>
    <m/>
    <m/>
    <n v="0"/>
    <m/>
  </r>
  <r>
    <s v="TROUSERS - HOD"/>
    <s v="TROUSERS - HOD"/>
    <m/>
    <x v="15"/>
    <x v="2"/>
    <n v="10"/>
    <n v="49.15"/>
    <n v="49.15"/>
    <n v="491.5"/>
    <s v="Precio hombre"/>
  </r>
  <r>
    <s v="TROUSERS - HSK"/>
    <s v="TROUSERS - HSK"/>
    <m/>
    <x v="15"/>
    <x v="2"/>
    <n v="2"/>
    <n v="31.57"/>
    <n v="31.57"/>
    <n v="63.14"/>
    <s v="Precio mujer"/>
  </r>
  <r>
    <s v="TROUSERS - MAINTENANCE"/>
    <s v="TROUSERS - MAINTENANCE"/>
    <m/>
    <x v="15"/>
    <x v="2"/>
    <n v="2"/>
    <n v="26.43"/>
    <n v="26.43"/>
    <n v="52.86"/>
    <s v="Precio mujer"/>
  </r>
  <r>
    <s v="In Room Telephones"/>
    <m/>
    <m/>
    <x v="14"/>
    <x v="0"/>
    <m/>
    <m/>
    <m/>
    <n v="0"/>
    <m/>
  </r>
  <r>
    <s v="Phones for FO, F&amp;B, (internal extensions)"/>
    <m/>
    <m/>
    <x v="13"/>
    <x v="0"/>
    <m/>
    <m/>
    <m/>
    <n v="0"/>
    <m/>
  </r>
  <r>
    <s v="KEY ENCODER"/>
    <m/>
    <m/>
    <x v="13"/>
    <x v="0"/>
    <m/>
    <m/>
    <m/>
    <n v="0"/>
    <m/>
  </r>
  <r>
    <s v="LAPTOP 500GB HP I5-6200U 840 G3"/>
    <m/>
    <m/>
    <x v="16"/>
    <x v="0"/>
    <m/>
    <n v="890"/>
    <m/>
    <n v="0"/>
    <s v="Renting, ex. Management Hotels"/>
  </r>
  <r>
    <s v="WIFI INSTALLATION &amp;  2BCPC  "/>
    <m/>
    <m/>
    <x v="16"/>
    <x v="0"/>
    <m/>
    <m/>
    <m/>
    <n v="0"/>
    <m/>
  </r>
  <r>
    <s v="3 CARD READER DEVICES"/>
    <m/>
    <m/>
    <x v="16"/>
    <x v="0"/>
    <m/>
    <n v="1656"/>
    <m/>
    <n v="0"/>
    <m/>
  </r>
  <r>
    <s v="SHIPPING COST"/>
    <m/>
    <m/>
    <x v="16"/>
    <x v="0"/>
    <m/>
    <n v="50"/>
    <m/>
    <n v="0"/>
    <m/>
  </r>
  <r>
    <s v="BUNDLE PC MINI HP RP5 RETAIL SYST 5810"/>
    <m/>
    <m/>
    <x v="16"/>
    <x v="0"/>
    <m/>
    <n v="674.98"/>
    <m/>
    <n v="0"/>
    <s v="Renting, ex. Management Hotels"/>
  </r>
  <r>
    <s v="CPU HP ELITEDESK 800 G2 SFF BUSINESS PC"/>
    <m/>
    <m/>
    <x v="16"/>
    <x v="0"/>
    <m/>
    <n v="552.79999999999995"/>
    <m/>
    <n v="0"/>
    <s v="Renting, ex. Management Hotels"/>
  </r>
  <r>
    <s v="LAPTOP 500GB HP I5-6200U 840 G3"/>
    <m/>
    <m/>
    <x v="16"/>
    <x v="0"/>
    <m/>
    <n v="890"/>
    <m/>
    <n v="0"/>
    <s v="Renting, ex. Management Hotels"/>
  </r>
  <r>
    <s v="MONITOR HP ELITEDISPLAY E202"/>
    <m/>
    <m/>
    <x v="16"/>
    <x v="0"/>
    <m/>
    <n v="143"/>
    <m/>
    <n v="0"/>
    <s v="Renting, ex. Management Hotels"/>
  </r>
  <r>
    <s v="TOUCH SCREEN HP L6015TM RETAIL LED MNT"/>
    <m/>
    <m/>
    <x v="16"/>
    <x v="0"/>
    <m/>
    <n v="380"/>
    <m/>
    <n v="0"/>
    <s v="Renting, ex. Management Hotels"/>
  </r>
  <r>
    <s v="CPU HP ELITEDESK 800 G2 SFF BUSINESS PC"/>
    <m/>
    <m/>
    <x v="16"/>
    <x v="0"/>
    <m/>
    <n v="552.5"/>
    <m/>
    <n v="0"/>
    <s v="Renting, ex. Management Hotels"/>
  </r>
  <r>
    <s v="SERIAL PORT PCI-EXPRESS ADD-ON CARD"/>
    <m/>
    <m/>
    <x v="16"/>
    <x v="0"/>
    <m/>
    <n v="22.5"/>
    <m/>
    <n v="0"/>
    <s v="Renting, ex. Management Hotels"/>
  </r>
  <r>
    <s v="NH UPS HPE T1500 G5"/>
    <m/>
    <m/>
    <x v="16"/>
    <x v="0"/>
    <m/>
    <n v="311"/>
    <m/>
    <n v="0"/>
    <m/>
  </r>
  <r>
    <s v="NH SERVER HPE PROLIANT ML30 GEN9"/>
    <m/>
    <m/>
    <x v="16"/>
    <x v="0"/>
    <m/>
    <n v="2731"/>
    <m/>
    <n v="0"/>
    <m/>
  </r>
  <r>
    <s v="NH MICROSRV GEN10 X3216"/>
    <m/>
    <m/>
    <x v="16"/>
    <x v="0"/>
    <m/>
    <n v="754"/>
    <m/>
    <n v="0"/>
    <m/>
  </r>
  <r>
    <s v="BUNDLE PC MINI HP RP5 RETAIL SYST 5810"/>
    <m/>
    <m/>
    <x v="16"/>
    <x v="0"/>
    <m/>
    <n v="674.5"/>
    <m/>
    <n v="0"/>
    <s v="Renting, ex. Management Hotels"/>
  </r>
  <r>
    <s v="BUNDLE PC MINI HP RP5 RETAIL SYST 5810"/>
    <m/>
    <m/>
    <x v="16"/>
    <x v="0"/>
    <m/>
    <n v="674"/>
    <m/>
    <n v="0"/>
    <s v="Renting, ex. Management Hotels"/>
  </r>
  <r>
    <s v="PRINTING "/>
    <m/>
    <m/>
    <x v="16"/>
    <x v="0"/>
    <m/>
    <m/>
    <m/>
    <n v="0"/>
    <s v="Renting, ex. Management Hotels"/>
  </r>
  <r>
    <s v="PAPER SHREDDER"/>
    <m/>
    <m/>
    <x v="16"/>
    <x v="0"/>
    <m/>
    <m/>
    <m/>
    <n v="0"/>
    <m/>
  </r>
  <r>
    <s v="CCTV"/>
    <m/>
    <m/>
    <x v="3"/>
    <x v="4"/>
    <m/>
    <m/>
    <m/>
    <n v="0"/>
    <m/>
  </r>
  <r>
    <m/>
    <m/>
    <m/>
    <x v="17"/>
    <x v="5"/>
    <m/>
    <m/>
    <m/>
    <n v="57311.337389399778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outline="1" outlineData="1" multipleFieldFilters="0">
  <location ref="A3:B17" firstHeaderRow="1" firstDataRow="1" firstDataCol="1" rowPageCount="1" colPageCount="1"/>
  <pivotFields count="10">
    <pivotField showAll="0"/>
    <pivotField showAll="0"/>
    <pivotField showAll="0"/>
    <pivotField axis="axisRow" showAll="0">
      <items count="19">
        <item x="1"/>
        <item x="3"/>
        <item x="4"/>
        <item x="6"/>
        <item x="8"/>
        <item x="9"/>
        <item x="10"/>
        <item x="11"/>
        <item x="12"/>
        <item x="13"/>
        <item x="14"/>
        <item x="2"/>
        <item x="16"/>
        <item x="5"/>
        <item x="7"/>
        <item x="0"/>
        <item x="15"/>
        <item x="17"/>
        <item t="default"/>
      </items>
    </pivotField>
    <pivotField axis="axisPage" multipleItemSelectionAllowed="1" showAll="0">
      <items count="7">
        <item h="1" x="4"/>
        <item h="1" x="3"/>
        <item h="1" x="0"/>
        <item h="1" x="1"/>
        <item x="2"/>
        <item h="1" x="5"/>
        <item t="default"/>
      </items>
    </pivotField>
    <pivotField showAll="0"/>
    <pivotField showAll="0"/>
    <pivotField showAll="0"/>
    <pivotField dataField="1" showAll="0"/>
    <pivotField showAll="0"/>
  </pivotFields>
  <rowFields count="1">
    <field x="3"/>
  </rowFields>
  <rowItems count="14">
    <i>
      <x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3"/>
    </i>
    <i>
      <x v="14"/>
    </i>
    <i>
      <x v="16"/>
    </i>
    <i t="grand">
      <x/>
    </i>
  </rowItems>
  <colItems count="1">
    <i/>
  </colItems>
  <pageFields count="1">
    <pageField fld="4" hier="-1"/>
  </pageFields>
  <dataFields count="1">
    <dataField name="Sum of total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J32" totalsRowShown="0">
  <autoFilter ref="A1:J32" xr:uid="{00000000-0009-0000-0100-000001000000}"/>
  <tableColumns count="10">
    <tableColumn id="1" xr3:uid="{00000000-0010-0000-0000-000001000000}" name="ITEM"/>
    <tableColumn id="10" xr3:uid="{00000000-0010-0000-0000-00000A000000}" name="Column1"/>
    <tableColumn id="2" xr3:uid="{00000000-0010-0000-0000-000002000000}" name="SAP CODE"/>
    <tableColumn id="3" xr3:uid="{00000000-0010-0000-0000-000003000000}" name="DEPARTMENT"/>
    <tableColumn id="4" xr3:uid="{00000000-0010-0000-0000-000004000000}" name="CATEGORY"/>
    <tableColumn id="5" xr3:uid="{00000000-0010-0000-0000-000005000000}" name="Units"/>
    <tableColumn id="6" xr3:uid="{00000000-0010-0000-0000-000006000000}" name="Unit Price NH"/>
    <tableColumn id="7" xr3:uid="{00000000-0010-0000-0000-000007000000}" name="Unit Price Collection"/>
    <tableColumn id="8" xr3:uid="{00000000-0010-0000-0000-000008000000}" name="total"/>
    <tableColumn id="9" xr3:uid="{00000000-0010-0000-0000-000009000000}" name="Comments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13" dT="2024-10-24T14:54:35.55" personId="{9D9E6EF2-8FC3-45C1-A50C-7FC423DC7DAB}" id="{E33562DE-9A41-430A-81D2-A26C8FF5BD4A}">
    <text xml:space="preserve">Reales
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zoomScaleNormal="100" workbookViewId="0">
      <selection activeCell="E23" sqref="E23"/>
    </sheetView>
  </sheetViews>
  <sheetFormatPr defaultColWidth="9.1796875" defaultRowHeight="14.5"/>
  <cols>
    <col min="1" max="1" width="44.1796875" customWidth="1"/>
    <col min="2" max="2" width="15.7265625" customWidth="1"/>
    <col min="3" max="3" width="15.26953125" customWidth="1"/>
    <col min="4" max="4" width="11.81640625" customWidth="1"/>
  </cols>
  <sheetData>
    <row r="1" spans="1:10" ht="15" thickBot="1">
      <c r="A1" s="59" t="s">
        <v>0</v>
      </c>
      <c r="B1" s="52"/>
      <c r="C1" s="52"/>
      <c r="D1" s="647" t="s">
        <v>1</v>
      </c>
      <c r="E1" s="647"/>
      <c r="F1" s="647"/>
      <c r="G1" s="647"/>
      <c r="H1" s="647"/>
      <c r="I1" s="647"/>
      <c r="J1" s="647"/>
    </row>
    <row r="2" spans="1:10">
      <c r="A2" t="s">
        <v>2</v>
      </c>
      <c r="B2" s="29">
        <f>'2.Silverware'!M65</f>
        <v>0</v>
      </c>
      <c r="D2" s="647"/>
      <c r="E2" s="647"/>
      <c r="F2" s="647"/>
      <c r="G2" s="647"/>
      <c r="H2" s="647"/>
      <c r="I2" s="647"/>
      <c r="J2" s="647"/>
    </row>
    <row r="3" spans="1:10">
      <c r="A3" s="96" t="s">
        <v>3</v>
      </c>
      <c r="B3" s="97">
        <f>'1.Chinaware'!M47</f>
        <v>0</v>
      </c>
    </row>
    <row r="4" spans="1:10">
      <c r="A4" s="89" t="s">
        <v>4</v>
      </c>
      <c r="B4" s="88">
        <f>'3. Glassware'!M36</f>
        <v>0</v>
      </c>
    </row>
    <row r="5" spans="1:10">
      <c r="A5" s="89" t="s">
        <v>5</v>
      </c>
      <c r="B5" s="88" t="e">
        <f>#REF!</f>
        <v>#REF!</v>
      </c>
    </row>
    <row r="6" spans="1:10">
      <c r="A6" s="89" t="s">
        <v>6</v>
      </c>
      <c r="B6" s="88" t="e">
        <f>#REF!</f>
        <v>#REF!</v>
      </c>
    </row>
    <row r="7" spans="1:10">
      <c r="A7" s="89" t="s">
        <v>7</v>
      </c>
      <c r="B7" s="88" t="e">
        <f>#REF!</f>
        <v>#REF!</v>
      </c>
    </row>
    <row r="8" spans="1:10">
      <c r="A8" s="89" t="s">
        <v>8</v>
      </c>
      <c r="B8" s="88">
        <f>Trolleys!F29</f>
        <v>23570</v>
      </c>
    </row>
    <row r="9" spans="1:10">
      <c r="A9" s="89" t="s">
        <v>9</v>
      </c>
      <c r="B9" s="88">
        <f>Cleaning!E21</f>
        <v>0</v>
      </c>
      <c r="C9" s="91" t="s">
        <v>10</v>
      </c>
    </row>
    <row r="10" spans="1:10">
      <c r="A10" s="89" t="s">
        <v>11</v>
      </c>
      <c r="B10" s="88" t="e">
        <f>#REF!</f>
        <v>#REF!</v>
      </c>
    </row>
    <row r="11" spans="1:10">
      <c r="A11" s="92" t="s">
        <v>12</v>
      </c>
      <c r="B11" s="93">
        <v>27000</v>
      </c>
      <c r="C11" s="84" t="s">
        <v>13</v>
      </c>
      <c r="D11" s="646" t="s">
        <v>14</v>
      </c>
    </row>
    <row r="12" spans="1:10">
      <c r="A12" s="92" t="s">
        <v>15</v>
      </c>
      <c r="B12" s="93">
        <f>'Public Areas BOH'!E77</f>
        <v>34210</v>
      </c>
      <c r="C12" s="84" t="s">
        <v>13</v>
      </c>
      <c r="D12" s="646"/>
    </row>
    <row r="13" spans="1:10">
      <c r="A13" s="92" t="s">
        <v>16</v>
      </c>
      <c r="B13" s="93">
        <v>50000</v>
      </c>
      <c r="C13" s="84" t="s">
        <v>13</v>
      </c>
      <c r="D13" s="646"/>
    </row>
    <row r="14" spans="1:10">
      <c r="A14" s="92" t="s">
        <v>17</v>
      </c>
      <c r="B14" s="93">
        <v>20000</v>
      </c>
      <c r="C14" s="84" t="s">
        <v>13</v>
      </c>
      <c r="D14" s="646"/>
    </row>
    <row r="15" spans="1:10">
      <c r="A15" s="92" t="s">
        <v>18</v>
      </c>
      <c r="B15" s="93">
        <v>5000</v>
      </c>
      <c r="C15" s="84" t="s">
        <v>13</v>
      </c>
      <c r="D15" s="646"/>
    </row>
    <row r="16" spans="1:10">
      <c r="A16" s="92" t="s">
        <v>19</v>
      </c>
      <c r="B16" s="93">
        <v>5000</v>
      </c>
      <c r="C16" s="84" t="s">
        <v>13</v>
      </c>
      <c r="D16" s="646"/>
    </row>
    <row r="17" spans="1:4">
      <c r="A17" s="92" t="s">
        <v>20</v>
      </c>
      <c r="B17" s="93">
        <v>6000</v>
      </c>
      <c r="C17" s="84"/>
      <c r="D17" s="646"/>
    </row>
    <row r="18" spans="1:4">
      <c r="A18" s="33"/>
      <c r="B18" s="33"/>
    </row>
    <row r="19" spans="1:4">
      <c r="A19" s="54" t="s">
        <v>21</v>
      </c>
      <c r="B19" s="94" t="e">
        <f>SUM(B2:B17)</f>
        <v>#REF!</v>
      </c>
    </row>
    <row r="20" spans="1:4" ht="31.5" customHeight="1" thickBot="1">
      <c r="A20" s="54"/>
      <c r="B20" s="55"/>
    </row>
    <row r="21" spans="1:4">
      <c r="A21" s="644" t="s">
        <v>22</v>
      </c>
      <c r="B21" s="645"/>
    </row>
    <row r="22" spans="1:4">
      <c r="A22" s="68" t="s">
        <v>23</v>
      </c>
      <c r="B22" s="98" t="e">
        <f>B19</f>
        <v>#REF!</v>
      </c>
      <c r="C22" s="54"/>
    </row>
    <row r="23" spans="1:4">
      <c r="A23" s="68"/>
      <c r="B23" s="99"/>
      <c r="C23" s="54"/>
    </row>
    <row r="24" spans="1:4">
      <c r="A24" s="68"/>
      <c r="B24" s="99"/>
      <c r="C24" s="54"/>
    </row>
    <row r="25" spans="1:4">
      <c r="A25" s="54"/>
      <c r="B25" s="99"/>
      <c r="C25" s="54"/>
    </row>
    <row r="26" spans="1:4" ht="15" thickBot="1">
      <c r="A26" s="69"/>
      <c r="B26" s="100"/>
      <c r="C26" s="54"/>
    </row>
    <row r="27" spans="1:4" ht="15" thickBot="1">
      <c r="A27" s="70" t="s">
        <v>24</v>
      </c>
      <c r="B27" s="101" t="e">
        <f>SUM(B22:B26)</f>
        <v>#REF!</v>
      </c>
      <c r="C27" s="54"/>
    </row>
    <row r="28" spans="1:4">
      <c r="A28" s="54"/>
      <c r="B28" s="55"/>
    </row>
    <row r="29" spans="1:4">
      <c r="B29" s="56"/>
    </row>
  </sheetData>
  <mergeCells count="3">
    <mergeCell ref="A21:B21"/>
    <mergeCell ref="D11:D17"/>
    <mergeCell ref="D1:J2"/>
  </mergeCells>
  <printOptions horizontalCentered="1"/>
  <pageMargins left="0.70866141732283472" right="0.70866141732283472" top="0.86614173228346458" bottom="0.74803149606299213" header="0.31496062992125984" footer="0.31496062992125984"/>
  <pageSetup paperSize="9" scale="98" orientation="landscape" r:id="rId1"/>
  <headerFooter>
    <oddHeader>&amp;C&amp;14OSE Summary</oddHeader>
    <oddFooter>&amp;LPrepared by Chris Garrod Global (SM)&amp;R02 November 2016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E8A0E-952C-4F2D-9B7C-7441F1A3B3EE}">
  <sheetPr>
    <tabColor theme="3" tint="0.59999389629810485"/>
  </sheetPr>
  <dimension ref="A2:E43"/>
  <sheetViews>
    <sheetView topLeftCell="A15" workbookViewId="0">
      <selection activeCell="B7" sqref="B7"/>
    </sheetView>
  </sheetViews>
  <sheetFormatPr defaultColWidth="11.453125" defaultRowHeight="14.5"/>
  <cols>
    <col min="1" max="1" width="42.54296875" bestFit="1" customWidth="1"/>
  </cols>
  <sheetData>
    <row r="2" spans="1:5">
      <c r="A2" s="202" t="s">
        <v>590</v>
      </c>
      <c r="B2" s="202" t="s">
        <v>591</v>
      </c>
      <c r="C2" s="202" t="s">
        <v>592</v>
      </c>
      <c r="D2" s="194" t="s">
        <v>593</v>
      </c>
      <c r="E2" s="194" t="s">
        <v>594</v>
      </c>
    </row>
    <row r="3" spans="1:5">
      <c r="A3" t="s">
        <v>600</v>
      </c>
      <c r="B3">
        <v>1.5</v>
      </c>
      <c r="C3">
        <v>360</v>
      </c>
      <c r="D3">
        <v>4.2300000000000004</v>
      </c>
      <c r="E3">
        <v>1522.8000000000002</v>
      </c>
    </row>
    <row r="4" spans="1:5">
      <c r="A4" t="s">
        <v>604</v>
      </c>
      <c r="B4">
        <v>0.22</v>
      </c>
      <c r="C4">
        <v>52.8</v>
      </c>
      <c r="D4">
        <v>4.47</v>
      </c>
      <c r="E4">
        <v>236.01599999999996</v>
      </c>
    </row>
    <row r="5" spans="1:5">
      <c r="A5" t="s">
        <v>607</v>
      </c>
      <c r="B5">
        <v>1.2</v>
      </c>
      <c r="C5">
        <v>288</v>
      </c>
      <c r="D5">
        <v>3.38</v>
      </c>
      <c r="E5">
        <v>973.43999999999994</v>
      </c>
    </row>
    <row r="6" spans="1:5">
      <c r="A6" t="s">
        <v>610</v>
      </c>
      <c r="B6">
        <v>1.2</v>
      </c>
      <c r="C6">
        <v>288</v>
      </c>
      <c r="D6">
        <v>2.52</v>
      </c>
      <c r="E6">
        <v>725.76</v>
      </c>
    </row>
    <row r="7" spans="1:5">
      <c r="A7" t="s">
        <v>613</v>
      </c>
      <c r="B7">
        <v>0.2</v>
      </c>
      <c r="C7">
        <v>48</v>
      </c>
      <c r="D7">
        <v>2.91</v>
      </c>
      <c r="E7">
        <v>139.68</v>
      </c>
    </row>
    <row r="8" spans="1:5">
      <c r="A8" t="s">
        <v>616</v>
      </c>
      <c r="B8">
        <v>0.2</v>
      </c>
      <c r="C8">
        <v>48</v>
      </c>
      <c r="D8">
        <v>2.36</v>
      </c>
      <c r="E8">
        <v>113.28</v>
      </c>
    </row>
    <row r="9" spans="1:5">
      <c r="A9" t="s">
        <v>617</v>
      </c>
      <c r="B9">
        <v>1.4</v>
      </c>
      <c r="C9">
        <v>336</v>
      </c>
      <c r="D9">
        <v>3.48</v>
      </c>
      <c r="E9">
        <v>1169.28</v>
      </c>
    </row>
    <row r="10" spans="1:5">
      <c r="A10" t="s">
        <v>618</v>
      </c>
      <c r="B10">
        <v>0.25</v>
      </c>
      <c r="C10">
        <v>60</v>
      </c>
      <c r="D10">
        <v>3.32</v>
      </c>
      <c r="E10">
        <v>199.2</v>
      </c>
    </row>
    <row r="11" spans="1:5">
      <c r="A11" t="s">
        <v>619</v>
      </c>
      <c r="B11">
        <v>1.5</v>
      </c>
      <c r="C11">
        <v>360</v>
      </c>
      <c r="D11">
        <v>5.16</v>
      </c>
      <c r="E11">
        <v>1857.6000000000001</v>
      </c>
    </row>
    <row r="12" spans="1:5">
      <c r="A12" t="s">
        <v>620</v>
      </c>
      <c r="B12">
        <v>1.5</v>
      </c>
      <c r="C12">
        <v>360</v>
      </c>
      <c r="D12">
        <v>5.16</v>
      </c>
      <c r="E12">
        <v>1857.6000000000001</v>
      </c>
    </row>
    <row r="13" spans="1:5">
      <c r="A13" t="s">
        <v>621</v>
      </c>
      <c r="B13">
        <v>1.5</v>
      </c>
      <c r="C13">
        <v>360</v>
      </c>
      <c r="D13">
        <v>6.22</v>
      </c>
      <c r="E13">
        <v>2239.1999999999998</v>
      </c>
    </row>
    <row r="14" spans="1:5">
      <c r="A14" t="s">
        <v>622</v>
      </c>
      <c r="B14">
        <v>0.18</v>
      </c>
      <c r="C14">
        <v>43.199999999999996</v>
      </c>
      <c r="D14">
        <v>4.41</v>
      </c>
      <c r="E14">
        <v>190.512</v>
      </c>
    </row>
    <row r="15" spans="1:5">
      <c r="A15" t="s">
        <v>756</v>
      </c>
      <c r="B15">
        <v>0.1</v>
      </c>
      <c r="C15">
        <v>24</v>
      </c>
      <c r="D15">
        <v>15.31</v>
      </c>
      <c r="E15">
        <v>367.44</v>
      </c>
    </row>
    <row r="16" spans="1:5">
      <c r="A16" t="s">
        <v>627</v>
      </c>
      <c r="C16">
        <v>2</v>
      </c>
      <c r="D16">
        <v>361.28</v>
      </c>
      <c r="E16">
        <v>722.56</v>
      </c>
    </row>
    <row r="17" spans="1:5">
      <c r="A17" t="s">
        <v>897</v>
      </c>
      <c r="B17">
        <v>0.1</v>
      </c>
      <c r="C17">
        <v>24</v>
      </c>
      <c r="D17">
        <v>5.21</v>
      </c>
      <c r="E17">
        <v>125.03999999999999</v>
      </c>
    </row>
    <row r="18" spans="1:5">
      <c r="A18" t="s">
        <v>634</v>
      </c>
      <c r="B18">
        <v>0.05</v>
      </c>
      <c r="C18">
        <v>12</v>
      </c>
      <c r="D18">
        <v>10.06</v>
      </c>
      <c r="E18">
        <v>120.72</v>
      </c>
    </row>
    <row r="19" spans="1:5">
      <c r="A19" t="s">
        <v>636</v>
      </c>
      <c r="B19">
        <v>1.1000000000000001</v>
      </c>
      <c r="C19">
        <v>52.800000000000004</v>
      </c>
      <c r="D19">
        <v>6.46</v>
      </c>
      <c r="E19">
        <v>341.08800000000002</v>
      </c>
    </row>
    <row r="20" spans="1:5">
      <c r="A20" t="s">
        <v>637</v>
      </c>
      <c r="B20">
        <v>1.2</v>
      </c>
      <c r="C20">
        <v>57.599999999999994</v>
      </c>
      <c r="D20">
        <v>7.92</v>
      </c>
      <c r="E20">
        <v>456.19199999999995</v>
      </c>
    </row>
    <row r="21" spans="1:5">
      <c r="A21" t="s">
        <v>639</v>
      </c>
      <c r="B21">
        <v>5</v>
      </c>
      <c r="C21">
        <v>5</v>
      </c>
      <c r="D21">
        <v>143.53</v>
      </c>
      <c r="E21">
        <v>717.65</v>
      </c>
    </row>
    <row r="22" spans="1:5">
      <c r="A22" t="s">
        <v>642</v>
      </c>
      <c r="B22">
        <v>0.12</v>
      </c>
      <c r="C22">
        <v>28.799999999999997</v>
      </c>
      <c r="D22">
        <v>6.7</v>
      </c>
      <c r="E22">
        <v>192.95999999999998</v>
      </c>
    </row>
    <row r="23" spans="1:5">
      <c r="A23" t="s">
        <v>643</v>
      </c>
      <c r="B23">
        <v>0.15</v>
      </c>
      <c r="C23">
        <v>36</v>
      </c>
      <c r="D23">
        <v>5.42</v>
      </c>
      <c r="E23">
        <v>195.12</v>
      </c>
    </row>
    <row r="24" spans="1:5">
      <c r="A24" t="s">
        <v>646</v>
      </c>
      <c r="B24">
        <v>0.05</v>
      </c>
      <c r="C24">
        <v>12</v>
      </c>
      <c r="D24">
        <v>4.5</v>
      </c>
      <c r="E24">
        <v>54</v>
      </c>
    </row>
    <row r="25" spans="1:5">
      <c r="A25" t="s">
        <v>650</v>
      </c>
      <c r="B25">
        <v>1.1000000000000001</v>
      </c>
      <c r="C25">
        <v>52.800000000000004</v>
      </c>
      <c r="D25">
        <v>19.22</v>
      </c>
      <c r="E25">
        <v>1014.816</v>
      </c>
    </row>
    <row r="26" spans="1:5">
      <c r="A26" t="s">
        <v>653</v>
      </c>
      <c r="B26">
        <v>1.1000000000000001</v>
      </c>
      <c r="C26">
        <v>52.800000000000004</v>
      </c>
      <c r="D26">
        <v>21.25</v>
      </c>
      <c r="E26">
        <v>1122</v>
      </c>
    </row>
    <row r="27" spans="1:5">
      <c r="A27" t="s">
        <v>656</v>
      </c>
      <c r="B27">
        <v>1.2</v>
      </c>
      <c r="C27">
        <v>288</v>
      </c>
      <c r="D27">
        <v>2.48</v>
      </c>
      <c r="E27">
        <v>714.24</v>
      </c>
    </row>
    <row r="28" spans="1:5">
      <c r="A28" t="s">
        <v>657</v>
      </c>
      <c r="B28">
        <v>2</v>
      </c>
      <c r="C28">
        <v>2</v>
      </c>
      <c r="D28">
        <v>1033.5999999999999</v>
      </c>
      <c r="E28">
        <v>2067.1999999999998</v>
      </c>
    </row>
    <row r="29" spans="1:5">
      <c r="A29" t="s">
        <v>714</v>
      </c>
    </row>
    <row r="30" spans="1:5">
      <c r="A30" t="s">
        <v>715</v>
      </c>
      <c r="B30">
        <v>2.15</v>
      </c>
      <c r="C30">
        <v>387</v>
      </c>
      <c r="D30">
        <v>4.75</v>
      </c>
      <c r="E30">
        <v>1838.25</v>
      </c>
    </row>
    <row r="31" spans="1:5">
      <c r="A31" t="s">
        <v>716</v>
      </c>
      <c r="B31">
        <v>2.15</v>
      </c>
      <c r="C31">
        <v>387</v>
      </c>
      <c r="D31">
        <v>4.75</v>
      </c>
      <c r="E31">
        <v>1838.25</v>
      </c>
    </row>
    <row r="32" spans="1:5">
      <c r="A32" t="s">
        <v>717</v>
      </c>
      <c r="B32">
        <v>2.15</v>
      </c>
      <c r="C32">
        <v>387</v>
      </c>
      <c r="D32">
        <v>5.65</v>
      </c>
      <c r="E32">
        <v>2186.5500000000002</v>
      </c>
    </row>
    <row r="33" spans="1:5">
      <c r="A33" t="s">
        <v>718</v>
      </c>
      <c r="B33">
        <v>1</v>
      </c>
      <c r="C33" t="s">
        <v>1957</v>
      </c>
      <c r="D33">
        <v>402.23</v>
      </c>
      <c r="E33">
        <v>2413.38</v>
      </c>
    </row>
    <row r="34" spans="1:5">
      <c r="A34" t="s">
        <v>719</v>
      </c>
      <c r="B34">
        <v>1.2</v>
      </c>
      <c r="C34">
        <v>7.1999999999999993</v>
      </c>
      <c r="D34">
        <v>11.51</v>
      </c>
      <c r="E34">
        <v>82.871999999999986</v>
      </c>
    </row>
    <row r="35" spans="1:5">
      <c r="A35" t="s">
        <v>720</v>
      </c>
      <c r="B35">
        <v>1.2</v>
      </c>
      <c r="C35">
        <v>7.1999999999999993</v>
      </c>
      <c r="D35">
        <v>11.51</v>
      </c>
      <c r="E35">
        <v>82.871999999999986</v>
      </c>
    </row>
    <row r="36" spans="1:5">
      <c r="A36" t="s">
        <v>721</v>
      </c>
      <c r="C36">
        <v>7.1999999999999993</v>
      </c>
      <c r="D36">
        <v>23.4</v>
      </c>
      <c r="E36">
        <v>168.47999999999996</v>
      </c>
    </row>
    <row r="37" spans="1:5">
      <c r="A37" t="s">
        <v>1958</v>
      </c>
      <c r="B37">
        <v>1</v>
      </c>
      <c r="C37">
        <v>1</v>
      </c>
      <c r="D37">
        <v>900</v>
      </c>
      <c r="E37">
        <v>900</v>
      </c>
    </row>
    <row r="38" spans="1:5">
      <c r="A38" t="s">
        <v>723</v>
      </c>
      <c r="B38">
        <v>2.15</v>
      </c>
      <c r="C38">
        <v>387</v>
      </c>
      <c r="D38">
        <v>12.38</v>
      </c>
      <c r="E38">
        <v>4791.0600000000004</v>
      </c>
    </row>
    <row r="39" spans="1:5">
      <c r="A39" t="s">
        <v>724</v>
      </c>
      <c r="B39">
        <v>2.7E-2</v>
      </c>
      <c r="C39">
        <v>4.8600000000000003</v>
      </c>
      <c r="D39">
        <v>34.68</v>
      </c>
      <c r="E39">
        <v>168.54480000000001</v>
      </c>
    </row>
    <row r="40" spans="1:5">
      <c r="A40" t="s">
        <v>725</v>
      </c>
      <c r="B40">
        <v>0.03</v>
      </c>
      <c r="C40">
        <v>5.3999999999999995</v>
      </c>
      <c r="D40">
        <v>21.2</v>
      </c>
      <c r="E40">
        <v>114.47999999999999</v>
      </c>
    </row>
    <row r="41" spans="1:5">
      <c r="A41" t="s">
        <v>726</v>
      </c>
      <c r="B41">
        <v>0.03</v>
      </c>
      <c r="C41">
        <v>5.3999999999999995</v>
      </c>
      <c r="D41">
        <v>69.69</v>
      </c>
      <c r="E41">
        <v>376.32599999999996</v>
      </c>
    </row>
    <row r="42" spans="1:5">
      <c r="A42" t="s">
        <v>727</v>
      </c>
      <c r="B42">
        <v>0.03</v>
      </c>
      <c r="C42">
        <v>5.3999999999999995</v>
      </c>
      <c r="D42">
        <v>54.83</v>
      </c>
      <c r="E42">
        <v>296.08199999999994</v>
      </c>
    </row>
    <row r="43" spans="1:5">
      <c r="A43" t="s">
        <v>728</v>
      </c>
      <c r="B43">
        <v>0.03</v>
      </c>
      <c r="C43">
        <v>5.3999999999999995</v>
      </c>
      <c r="D43">
        <v>60.32</v>
      </c>
      <c r="E43">
        <v>325.72799999999995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3" tint="0.59999389629810485"/>
  </sheetPr>
  <dimension ref="A1:AG291"/>
  <sheetViews>
    <sheetView zoomScale="110" zoomScaleNormal="110" workbookViewId="0">
      <selection activeCell="K1" sqref="K1:L1048576"/>
    </sheetView>
  </sheetViews>
  <sheetFormatPr defaultColWidth="5.7265625" defaultRowHeight="13"/>
  <cols>
    <col min="1" max="1" width="6.81640625" style="102" customWidth="1"/>
    <col min="2" max="2" width="47.7265625" style="103" customWidth="1"/>
    <col min="3" max="3" width="9.54296875" style="125" customWidth="1"/>
    <col min="4" max="4" width="11.26953125" style="302" customWidth="1"/>
    <col min="5" max="5" width="15.54296875" style="292" customWidth="1"/>
    <col min="6" max="6" width="8.81640625" style="121" bestFit="1" customWidth="1"/>
    <col min="7" max="8" width="8.81640625" style="121" customWidth="1"/>
    <col min="9" max="9" width="14.1796875" style="117" bestFit="1" customWidth="1"/>
    <col min="10" max="10" width="9.1796875" style="102" customWidth="1"/>
    <col min="11" max="11" width="9.1796875" style="102" hidden="1" customWidth="1"/>
    <col min="12" max="12" width="8.81640625" style="102" hidden="1" customWidth="1"/>
    <col min="13" max="13" width="9.1796875" style="158" bestFit="1" customWidth="1"/>
    <col min="14" max="27" width="9.1796875" style="102" customWidth="1"/>
    <col min="28" max="240" width="9.1796875" style="103" customWidth="1"/>
    <col min="241" max="241" width="32.1796875" style="103" customWidth="1"/>
    <col min="242" max="245" width="5" style="103" customWidth="1"/>
    <col min="246" max="16384" width="5.7265625" style="103"/>
  </cols>
  <sheetData>
    <row r="1" spans="1:27" s="102" customFormat="1">
      <c r="C1" s="125"/>
      <c r="D1" s="299"/>
      <c r="E1" s="290"/>
      <c r="F1" s="117"/>
      <c r="G1" s="117"/>
      <c r="H1" s="117"/>
      <c r="I1" s="117"/>
      <c r="M1" s="158"/>
    </row>
    <row r="2" spans="1:27" customFormat="1" ht="15" customHeight="1">
      <c r="A2" s="182"/>
      <c r="B2" s="281" t="s">
        <v>574</v>
      </c>
      <c r="C2" s="706"/>
      <c r="D2" s="706"/>
      <c r="E2" s="706"/>
      <c r="F2" s="706"/>
      <c r="G2" s="706"/>
      <c r="H2" s="706"/>
      <c r="I2" s="706"/>
      <c r="J2" s="706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</row>
    <row r="3" spans="1:27" s="102" customFormat="1">
      <c r="C3" s="125"/>
      <c r="D3" s="299"/>
      <c r="E3" s="204" t="s">
        <v>730</v>
      </c>
      <c r="F3" s="199">
        <f>+Briefing!E29</f>
        <v>1</v>
      </c>
      <c r="M3" s="158"/>
    </row>
    <row r="4" spans="1:27" s="102" customFormat="1">
      <c r="C4" s="114"/>
      <c r="D4" s="299"/>
      <c r="E4" s="204" t="s">
        <v>731</v>
      </c>
      <c r="F4" s="199">
        <f>+Briefing!E30</f>
        <v>100</v>
      </c>
      <c r="M4" s="158"/>
    </row>
    <row r="5" spans="1:27" s="102" customFormat="1">
      <c r="C5" s="125"/>
      <c r="D5" s="299"/>
      <c r="E5" s="290"/>
      <c r="F5" s="117"/>
      <c r="G5" s="117"/>
      <c r="H5" s="117"/>
      <c r="I5" s="117"/>
      <c r="M5" s="158"/>
    </row>
    <row r="6" spans="1:27" customFormat="1" ht="20.25" customHeight="1">
      <c r="A6" s="182"/>
      <c r="B6" s="697"/>
      <c r="C6" s="698"/>
      <c r="D6" s="698"/>
      <c r="E6" s="698"/>
      <c r="F6" s="698"/>
      <c r="G6" s="698"/>
      <c r="H6" s="698"/>
      <c r="I6" s="698"/>
      <c r="J6" s="698"/>
      <c r="K6" s="698"/>
      <c r="L6" s="698"/>
      <c r="M6" s="127"/>
      <c r="N6" s="127"/>
      <c r="O6" s="127"/>
      <c r="P6" s="127"/>
      <c r="Q6" s="127"/>
      <c r="R6" s="127"/>
      <c r="S6" s="127"/>
      <c r="T6" s="127"/>
      <c r="U6" s="127"/>
      <c r="V6" s="139" t="s">
        <v>587</v>
      </c>
      <c r="W6" s="140" t="s">
        <v>588</v>
      </c>
      <c r="X6" s="140" t="s">
        <v>589</v>
      </c>
      <c r="Y6" s="141">
        <v>13.8</v>
      </c>
      <c r="Z6" s="131"/>
      <c r="AA6" s="130"/>
    </row>
    <row r="7" spans="1:27" customFormat="1" ht="14.5">
      <c r="A7" s="215"/>
      <c r="B7" s="490"/>
      <c r="C7" s="490"/>
      <c r="D7" s="490"/>
      <c r="E7" s="689" t="s">
        <v>564</v>
      </c>
      <c r="F7" s="701"/>
      <c r="G7" s="688" t="s">
        <v>44</v>
      </c>
      <c r="H7" s="689"/>
      <c r="I7" s="702" t="s">
        <v>46</v>
      </c>
      <c r="J7" s="703"/>
      <c r="K7" s="704" t="s">
        <v>28</v>
      </c>
      <c r="L7" s="705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</row>
    <row r="8" spans="1:27" s="102" customFormat="1" ht="22.5" customHeight="1">
      <c r="B8" s="193" t="s">
        <v>590</v>
      </c>
      <c r="C8" s="205" t="s">
        <v>732</v>
      </c>
      <c r="D8" s="300" t="s">
        <v>732</v>
      </c>
      <c r="E8" s="194" t="s">
        <v>593</v>
      </c>
      <c r="F8" s="194" t="s">
        <v>594</v>
      </c>
      <c r="G8" s="194" t="s">
        <v>593</v>
      </c>
      <c r="H8" s="194" t="s">
        <v>594</v>
      </c>
      <c r="I8" s="194" t="s">
        <v>593</v>
      </c>
      <c r="J8" s="194" t="s">
        <v>594</v>
      </c>
      <c r="K8" s="194" t="s">
        <v>593</v>
      </c>
      <c r="L8" s="194" t="s">
        <v>594</v>
      </c>
    </row>
    <row r="9" spans="1:27" s="102" customFormat="1" ht="12.75" customHeight="1">
      <c r="A9" s="102">
        <v>3</v>
      </c>
      <c r="B9" s="707" t="s">
        <v>733</v>
      </c>
      <c r="C9" s="707"/>
      <c r="D9" s="707"/>
      <c r="E9" s="707"/>
      <c r="F9" s="707"/>
      <c r="G9" s="707"/>
      <c r="H9" s="707"/>
      <c r="I9" s="707"/>
      <c r="J9" s="707"/>
      <c r="K9" s="707"/>
      <c r="L9" s="707"/>
    </row>
    <row r="10" spans="1:27" s="102" customFormat="1">
      <c r="A10" s="102">
        <v>3</v>
      </c>
      <c r="B10" s="496" t="s">
        <v>734</v>
      </c>
      <c r="C10" s="497">
        <v>1.25</v>
      </c>
      <c r="D10" s="301">
        <f t="shared" ref="D10:D17" si="0">$F$4*C10</f>
        <v>125</v>
      </c>
      <c r="E10" s="291">
        <v>2.16</v>
      </c>
      <c r="F10" s="498">
        <f>E10*D10</f>
        <v>270</v>
      </c>
      <c r="G10" s="197">
        <v>5.99</v>
      </c>
      <c r="H10" s="512">
        <f>G10*D10</f>
        <v>748.75</v>
      </c>
      <c r="I10" s="291">
        <v>2.37</v>
      </c>
      <c r="J10" s="498">
        <f>I10*D10</f>
        <v>296.25</v>
      </c>
      <c r="K10" s="291">
        <v>7</v>
      </c>
      <c r="L10" s="498">
        <f>K10*D10</f>
        <v>875</v>
      </c>
    </row>
    <row r="11" spans="1:27" s="102" customFormat="1">
      <c r="A11" s="102">
        <v>3</v>
      </c>
      <c r="B11" s="496" t="s">
        <v>735</v>
      </c>
      <c r="C11" s="497">
        <v>2.1</v>
      </c>
      <c r="D11" s="301">
        <f t="shared" si="0"/>
        <v>210</v>
      </c>
      <c r="E11" s="291">
        <v>2.36</v>
      </c>
      <c r="F11" s="498">
        <f t="shared" ref="F11:F21" si="1">E11*D11</f>
        <v>495.59999999999997</v>
      </c>
      <c r="G11" s="197">
        <v>6.37</v>
      </c>
      <c r="H11" s="512">
        <f t="shared" ref="H11:H22" si="2">G11*D11</f>
        <v>1337.7</v>
      </c>
      <c r="I11" s="291">
        <v>2.44</v>
      </c>
      <c r="J11" s="498">
        <f t="shared" ref="J11:J22" si="3">I11*D11</f>
        <v>512.4</v>
      </c>
      <c r="K11" s="291">
        <v>21</v>
      </c>
      <c r="L11" s="498">
        <f t="shared" ref="L11:L22" si="4">K11*D11</f>
        <v>4410</v>
      </c>
    </row>
    <row r="12" spans="1:27" s="102" customFormat="1">
      <c r="A12" s="102">
        <v>3</v>
      </c>
      <c r="B12" s="496" t="s">
        <v>736</v>
      </c>
      <c r="C12" s="497">
        <v>1.65</v>
      </c>
      <c r="D12" s="301">
        <f t="shared" si="0"/>
        <v>165</v>
      </c>
      <c r="E12" s="291">
        <v>2.2200000000000002</v>
      </c>
      <c r="F12" s="498">
        <f t="shared" si="1"/>
        <v>366.3</v>
      </c>
      <c r="G12" s="197">
        <v>3.49</v>
      </c>
      <c r="H12" s="512">
        <f t="shared" si="2"/>
        <v>575.85</v>
      </c>
      <c r="I12" s="291">
        <v>2.99</v>
      </c>
      <c r="J12" s="498">
        <f t="shared" si="3"/>
        <v>493.35</v>
      </c>
      <c r="K12" s="291">
        <v>18</v>
      </c>
      <c r="L12" s="498">
        <f t="shared" si="4"/>
        <v>2970</v>
      </c>
    </row>
    <row r="13" spans="1:27" s="102" customFormat="1">
      <c r="B13" s="496" t="s">
        <v>737</v>
      </c>
      <c r="C13" s="497">
        <v>0.65</v>
      </c>
      <c r="D13" s="301">
        <f t="shared" si="0"/>
        <v>65</v>
      </c>
      <c r="E13" s="291">
        <v>2.68</v>
      </c>
      <c r="F13" s="498">
        <f t="shared" si="1"/>
        <v>174.20000000000002</v>
      </c>
      <c r="G13" s="197">
        <v>7.79</v>
      </c>
      <c r="H13" s="512">
        <f t="shared" si="2"/>
        <v>506.35</v>
      </c>
      <c r="I13" s="291">
        <v>2.35</v>
      </c>
      <c r="J13" s="498">
        <f t="shared" si="3"/>
        <v>152.75</v>
      </c>
      <c r="K13" s="291">
        <v>8</v>
      </c>
      <c r="L13" s="498">
        <f t="shared" si="4"/>
        <v>520</v>
      </c>
    </row>
    <row r="14" spans="1:27" s="102" customFormat="1">
      <c r="B14" s="496" t="s">
        <v>738</v>
      </c>
      <c r="C14" s="497">
        <v>0.55000000000000004</v>
      </c>
      <c r="D14" s="301">
        <f t="shared" si="0"/>
        <v>55.000000000000007</v>
      </c>
      <c r="E14" s="291">
        <v>2</v>
      </c>
      <c r="F14" s="498">
        <f t="shared" si="1"/>
        <v>110.00000000000001</v>
      </c>
      <c r="G14" s="197">
        <v>6.01</v>
      </c>
      <c r="H14" s="512">
        <f t="shared" si="2"/>
        <v>330.55</v>
      </c>
      <c r="I14" s="291">
        <v>2.2000000000000002</v>
      </c>
      <c r="J14" s="498">
        <f t="shared" si="3"/>
        <v>121.00000000000003</v>
      </c>
      <c r="K14" s="291">
        <v>6</v>
      </c>
      <c r="L14" s="498">
        <f t="shared" si="4"/>
        <v>330.00000000000006</v>
      </c>
    </row>
    <row r="15" spans="1:27" s="102" customFormat="1">
      <c r="A15" s="102">
        <v>3</v>
      </c>
      <c r="B15" s="496" t="s">
        <v>739</v>
      </c>
      <c r="C15" s="497">
        <v>0.45</v>
      </c>
      <c r="D15" s="301">
        <f t="shared" si="0"/>
        <v>45</v>
      </c>
      <c r="E15" s="291">
        <v>2.1</v>
      </c>
      <c r="F15" s="498">
        <f t="shared" si="1"/>
        <v>94.5</v>
      </c>
      <c r="G15" s="197">
        <v>3.97</v>
      </c>
      <c r="H15" s="512">
        <f t="shared" si="2"/>
        <v>178.65</v>
      </c>
      <c r="I15" s="291">
        <v>3.5</v>
      </c>
      <c r="J15" s="498">
        <f t="shared" si="3"/>
        <v>157.5</v>
      </c>
      <c r="K15" s="291">
        <v>4</v>
      </c>
      <c r="L15" s="498">
        <f t="shared" si="4"/>
        <v>180</v>
      </c>
    </row>
    <row r="16" spans="1:27" s="102" customFormat="1">
      <c r="A16" s="102">
        <v>3</v>
      </c>
      <c r="B16" s="496" t="s">
        <v>740</v>
      </c>
      <c r="C16" s="497">
        <v>1.25</v>
      </c>
      <c r="D16" s="301">
        <f t="shared" si="0"/>
        <v>125</v>
      </c>
      <c r="E16" s="291">
        <v>1.25</v>
      </c>
      <c r="F16" s="498">
        <f t="shared" si="1"/>
        <v>156.25</v>
      </c>
      <c r="G16" s="197">
        <v>2.48</v>
      </c>
      <c r="H16" s="512">
        <f t="shared" si="2"/>
        <v>310</v>
      </c>
      <c r="I16" s="291">
        <v>1.1000000000000001</v>
      </c>
      <c r="J16" s="498">
        <f t="shared" si="3"/>
        <v>137.5</v>
      </c>
      <c r="K16" s="291">
        <v>7</v>
      </c>
      <c r="L16" s="498">
        <f t="shared" si="4"/>
        <v>875</v>
      </c>
      <c r="U16" s="103"/>
      <c r="V16" s="103"/>
      <c r="W16" s="103"/>
      <c r="X16" s="103"/>
      <c r="Y16" s="103"/>
      <c r="Z16" s="103"/>
    </row>
    <row r="17" spans="1:33" s="102" customFormat="1">
      <c r="B17" s="496" t="s">
        <v>741</v>
      </c>
      <c r="C17" s="497">
        <v>0.1</v>
      </c>
      <c r="D17" s="301">
        <f t="shared" si="0"/>
        <v>10</v>
      </c>
      <c r="E17" s="295">
        <v>6</v>
      </c>
      <c r="F17" s="498">
        <f t="shared" si="1"/>
        <v>60</v>
      </c>
      <c r="G17" s="197">
        <v>0</v>
      </c>
      <c r="H17" s="512">
        <f t="shared" si="2"/>
        <v>0</v>
      </c>
      <c r="I17" s="291">
        <v>7.5</v>
      </c>
      <c r="J17" s="498">
        <f t="shared" si="3"/>
        <v>75</v>
      </c>
      <c r="K17" s="291">
        <v>5</v>
      </c>
      <c r="L17" s="498">
        <f t="shared" si="4"/>
        <v>50</v>
      </c>
      <c r="U17" s="103"/>
      <c r="V17" s="103"/>
      <c r="W17" s="103"/>
      <c r="X17" s="103"/>
      <c r="Y17" s="103"/>
      <c r="Z17" s="103"/>
    </row>
    <row r="18" spans="1:33" s="102" customFormat="1">
      <c r="A18" s="102">
        <v>3</v>
      </c>
      <c r="B18" s="496" t="s">
        <v>742</v>
      </c>
      <c r="C18" s="497"/>
      <c r="D18" s="301"/>
      <c r="E18" s="291">
        <v>10.3</v>
      </c>
      <c r="F18" s="498">
        <f t="shared" si="1"/>
        <v>0</v>
      </c>
      <c r="G18" s="197">
        <v>0</v>
      </c>
      <c r="H18" s="512">
        <f t="shared" si="2"/>
        <v>0</v>
      </c>
      <c r="I18" s="291">
        <v>2.4900000000000002</v>
      </c>
      <c r="J18" s="498">
        <f t="shared" si="3"/>
        <v>0</v>
      </c>
      <c r="K18" s="291">
        <v>6</v>
      </c>
      <c r="L18" s="498">
        <f t="shared" si="4"/>
        <v>0</v>
      </c>
      <c r="U18" s="103"/>
      <c r="V18" s="103"/>
      <c r="W18" s="103"/>
      <c r="X18" s="103"/>
      <c r="Y18" s="103"/>
      <c r="Z18" s="103"/>
    </row>
    <row r="19" spans="1:33" s="102" customFormat="1">
      <c r="A19" s="102">
        <v>3</v>
      </c>
      <c r="B19" s="496" t="s">
        <v>743</v>
      </c>
      <c r="C19" s="497"/>
      <c r="D19" s="301"/>
      <c r="E19" s="291">
        <v>3.2</v>
      </c>
      <c r="F19" s="498">
        <f t="shared" si="1"/>
        <v>0</v>
      </c>
      <c r="G19" s="197">
        <v>3.39</v>
      </c>
      <c r="H19" s="512">
        <f t="shared" si="2"/>
        <v>0</v>
      </c>
      <c r="I19" s="291">
        <v>3.35</v>
      </c>
      <c r="J19" s="498">
        <f t="shared" si="3"/>
        <v>0</v>
      </c>
      <c r="K19" s="291">
        <v>8</v>
      </c>
      <c r="L19" s="498">
        <f t="shared" si="4"/>
        <v>0</v>
      </c>
      <c r="U19" s="103"/>
      <c r="V19" s="103"/>
      <c r="W19" s="103"/>
      <c r="X19" s="103"/>
      <c r="Y19" s="103"/>
      <c r="Z19" s="103"/>
    </row>
    <row r="20" spans="1:33" s="102" customFormat="1">
      <c r="A20" s="102">
        <v>3</v>
      </c>
      <c r="B20" s="496" t="s">
        <v>744</v>
      </c>
      <c r="C20" s="497"/>
      <c r="D20" s="301"/>
      <c r="E20" s="295">
        <v>5.27</v>
      </c>
      <c r="F20" s="498">
        <f t="shared" si="1"/>
        <v>0</v>
      </c>
      <c r="G20" s="197">
        <v>4.29</v>
      </c>
      <c r="H20" s="512">
        <f t="shared" si="2"/>
        <v>0</v>
      </c>
      <c r="I20" s="291">
        <v>4.99</v>
      </c>
      <c r="J20" s="498">
        <f t="shared" si="3"/>
        <v>0</v>
      </c>
      <c r="K20" s="291">
        <v>12</v>
      </c>
      <c r="L20" s="498">
        <f t="shared" si="4"/>
        <v>0</v>
      </c>
      <c r="U20" s="103"/>
      <c r="V20" s="103"/>
      <c r="W20" s="103"/>
      <c r="X20" s="103"/>
      <c r="Y20" s="103"/>
      <c r="Z20" s="103"/>
    </row>
    <row r="21" spans="1:33" s="102" customFormat="1">
      <c r="B21" s="496" t="s">
        <v>745</v>
      </c>
      <c r="C21" s="497">
        <v>0.15</v>
      </c>
      <c r="D21" s="301">
        <f>$F$4*C21</f>
        <v>15</v>
      </c>
      <c r="E21" s="291">
        <v>37</v>
      </c>
      <c r="F21" s="498">
        <f t="shared" si="1"/>
        <v>555</v>
      </c>
      <c r="G21" s="197">
        <v>15.02</v>
      </c>
      <c r="H21" s="512">
        <f t="shared" si="2"/>
        <v>225.29999999999998</v>
      </c>
      <c r="I21" s="291">
        <v>9</v>
      </c>
      <c r="J21" s="498">
        <f t="shared" si="3"/>
        <v>135</v>
      </c>
      <c r="K21" s="291">
        <v>15</v>
      </c>
      <c r="L21" s="498">
        <f t="shared" si="4"/>
        <v>225</v>
      </c>
      <c r="U21" s="103"/>
      <c r="V21" s="103"/>
      <c r="W21" s="103"/>
      <c r="X21" s="103"/>
      <c r="Y21" s="103"/>
      <c r="Z21" s="103"/>
    </row>
    <row r="22" spans="1:33" s="102" customFormat="1">
      <c r="B22" s="496"/>
      <c r="C22" s="497"/>
      <c r="D22" s="301"/>
      <c r="E22" s="295"/>
      <c r="F22" s="498"/>
      <c r="G22" s="197">
        <v>0</v>
      </c>
      <c r="H22" s="512">
        <f t="shared" si="2"/>
        <v>0</v>
      </c>
      <c r="I22" s="291">
        <v>0</v>
      </c>
      <c r="J22" s="498">
        <f t="shared" si="3"/>
        <v>0</v>
      </c>
      <c r="K22" s="291">
        <f t="shared" ref="K22" si="5">E22</f>
        <v>0</v>
      </c>
      <c r="L22" s="498">
        <f t="shared" si="4"/>
        <v>0</v>
      </c>
      <c r="U22" s="103"/>
      <c r="V22" s="103"/>
      <c r="W22" s="103"/>
      <c r="X22" s="103"/>
      <c r="Y22" s="103"/>
      <c r="Z22" s="103"/>
    </row>
    <row r="23" spans="1:33" s="102" customFormat="1" ht="14.5" customHeight="1">
      <c r="A23" s="102">
        <v>1</v>
      </c>
      <c r="B23" s="708" t="s">
        <v>746</v>
      </c>
      <c r="C23" s="708"/>
      <c r="D23" s="708"/>
      <c r="E23" s="708"/>
      <c r="F23" s="708"/>
      <c r="G23" s="708"/>
      <c r="H23" s="708"/>
      <c r="I23" s="708"/>
      <c r="J23" s="708"/>
      <c r="K23" s="708"/>
      <c r="L23" s="708"/>
      <c r="M23" s="158"/>
      <c r="AB23" s="103"/>
      <c r="AC23" s="103"/>
      <c r="AD23" s="103"/>
      <c r="AE23" s="103"/>
      <c r="AF23" s="103"/>
      <c r="AG23" s="103"/>
    </row>
    <row r="24" spans="1:33">
      <c r="A24" s="102">
        <v>1</v>
      </c>
      <c r="B24" s="496" t="s">
        <v>747</v>
      </c>
      <c r="C24" s="497">
        <v>1.1000000000000001</v>
      </c>
      <c r="D24" s="301">
        <f t="shared" ref="D24:D45" si="6">$F$4*C24</f>
        <v>110.00000000000001</v>
      </c>
      <c r="E24" s="291">
        <v>5</v>
      </c>
      <c r="F24" s="498">
        <f>E24*D24</f>
        <v>550.00000000000011</v>
      </c>
      <c r="G24" s="197">
        <v>3.46</v>
      </c>
      <c r="H24" s="512">
        <f t="shared" ref="H24:H45" si="7">G24*D24</f>
        <v>380.6</v>
      </c>
      <c r="I24" s="291">
        <v>5.9</v>
      </c>
      <c r="J24" s="498">
        <f t="shared" ref="J24:J45" si="8">I24*D24</f>
        <v>649.00000000000011</v>
      </c>
      <c r="K24" s="291">
        <v>7</v>
      </c>
      <c r="L24" s="498">
        <f t="shared" ref="L24:L45" si="9">K24*D24</f>
        <v>770.00000000000011</v>
      </c>
    </row>
    <row r="25" spans="1:33">
      <c r="B25" s="496" t="s">
        <v>748</v>
      </c>
      <c r="C25" s="497"/>
      <c r="D25" s="301">
        <f t="shared" si="6"/>
        <v>0</v>
      </c>
      <c r="E25" s="291">
        <v>5.57</v>
      </c>
      <c r="F25" s="498">
        <f t="shared" ref="F25:F45" si="10">E25*D25</f>
        <v>0</v>
      </c>
      <c r="G25" s="197">
        <v>3.46</v>
      </c>
      <c r="H25" s="512">
        <f t="shared" si="7"/>
        <v>0</v>
      </c>
      <c r="I25" s="291">
        <v>4.9000000000000004</v>
      </c>
      <c r="J25" s="498">
        <f t="shared" si="8"/>
        <v>0</v>
      </c>
      <c r="K25" s="291">
        <v>15</v>
      </c>
      <c r="L25" s="498">
        <f t="shared" si="9"/>
        <v>0</v>
      </c>
    </row>
    <row r="26" spans="1:33">
      <c r="A26" s="102">
        <v>1</v>
      </c>
      <c r="B26" s="496" t="s">
        <v>749</v>
      </c>
      <c r="C26" s="497">
        <v>1.1000000000000001</v>
      </c>
      <c r="D26" s="301">
        <f t="shared" si="6"/>
        <v>110.00000000000001</v>
      </c>
      <c r="E26" s="291">
        <v>11.34</v>
      </c>
      <c r="F26" s="498">
        <f t="shared" si="10"/>
        <v>1247.4000000000001</v>
      </c>
      <c r="G26" s="197">
        <v>6.25</v>
      </c>
      <c r="H26" s="512">
        <f t="shared" si="7"/>
        <v>687.50000000000011</v>
      </c>
      <c r="I26" s="291">
        <v>9.4</v>
      </c>
      <c r="J26" s="498">
        <f t="shared" si="8"/>
        <v>1034.0000000000002</v>
      </c>
      <c r="K26" s="291">
        <v>15</v>
      </c>
      <c r="L26" s="498">
        <f t="shared" si="9"/>
        <v>1650.0000000000002</v>
      </c>
    </row>
    <row r="27" spans="1:33">
      <c r="B27" s="496" t="s">
        <v>750</v>
      </c>
      <c r="C27" s="497">
        <v>2.15</v>
      </c>
      <c r="D27" s="301">
        <f t="shared" si="6"/>
        <v>215</v>
      </c>
      <c r="E27" s="291">
        <v>12.43</v>
      </c>
      <c r="F27" s="498">
        <f t="shared" si="10"/>
        <v>2672.45</v>
      </c>
      <c r="G27" s="197">
        <v>12.05</v>
      </c>
      <c r="H27" s="512">
        <f t="shared" si="7"/>
        <v>2590.75</v>
      </c>
      <c r="I27" s="291">
        <v>15.4</v>
      </c>
      <c r="J27" s="498">
        <f t="shared" si="8"/>
        <v>3311</v>
      </c>
      <c r="K27" s="291">
        <v>19</v>
      </c>
      <c r="L27" s="498">
        <f t="shared" si="9"/>
        <v>4085</v>
      </c>
    </row>
    <row r="28" spans="1:33">
      <c r="B28" s="496" t="s">
        <v>751</v>
      </c>
      <c r="C28" s="497">
        <v>1.1000000000000001</v>
      </c>
      <c r="D28" s="301">
        <f t="shared" si="6"/>
        <v>110.00000000000001</v>
      </c>
      <c r="E28" s="291">
        <v>11</v>
      </c>
      <c r="F28" s="498">
        <f t="shared" si="10"/>
        <v>1210.0000000000002</v>
      </c>
      <c r="G28" s="197">
        <v>4.2300000000000004</v>
      </c>
      <c r="H28" s="512">
        <f t="shared" si="7"/>
        <v>465.30000000000013</v>
      </c>
      <c r="I28" s="291">
        <v>8.32</v>
      </c>
      <c r="J28" s="498">
        <f t="shared" si="8"/>
        <v>915.20000000000016</v>
      </c>
      <c r="K28" s="291">
        <v>13</v>
      </c>
      <c r="L28" s="498">
        <f t="shared" si="9"/>
        <v>1430.0000000000002</v>
      </c>
    </row>
    <row r="29" spans="1:33">
      <c r="A29" s="102">
        <v>1</v>
      </c>
      <c r="B29" s="496" t="s">
        <v>752</v>
      </c>
      <c r="C29" s="497">
        <v>1.1000000000000001</v>
      </c>
      <c r="D29" s="301">
        <f t="shared" si="6"/>
        <v>110.00000000000001</v>
      </c>
      <c r="E29" s="291">
        <v>11</v>
      </c>
      <c r="F29" s="498">
        <f t="shared" si="10"/>
        <v>1210.0000000000002</v>
      </c>
      <c r="G29" s="197">
        <v>34.31</v>
      </c>
      <c r="H29" s="512">
        <f t="shared" si="7"/>
        <v>3774.1000000000008</v>
      </c>
      <c r="I29" s="291">
        <v>8.67</v>
      </c>
      <c r="J29" s="498">
        <f t="shared" si="8"/>
        <v>953.70000000000016</v>
      </c>
      <c r="K29" s="291">
        <v>16</v>
      </c>
      <c r="L29" s="498">
        <f t="shared" si="9"/>
        <v>1760.0000000000002</v>
      </c>
    </row>
    <row r="30" spans="1:33">
      <c r="A30" s="102">
        <v>1</v>
      </c>
      <c r="B30" s="496" t="s">
        <v>753</v>
      </c>
      <c r="C30" s="497">
        <v>1.1000000000000001</v>
      </c>
      <c r="D30" s="301">
        <f t="shared" si="6"/>
        <v>110.00000000000001</v>
      </c>
      <c r="E30" s="291">
        <v>11</v>
      </c>
      <c r="F30" s="498">
        <f t="shared" si="10"/>
        <v>1210.0000000000002</v>
      </c>
      <c r="G30" s="197">
        <v>11.6</v>
      </c>
      <c r="H30" s="512">
        <f t="shared" si="7"/>
        <v>1276.0000000000002</v>
      </c>
      <c r="I30" s="291">
        <v>18.84</v>
      </c>
      <c r="J30" s="498">
        <f t="shared" si="8"/>
        <v>2072.4</v>
      </c>
      <c r="K30" s="291">
        <v>18</v>
      </c>
      <c r="L30" s="498">
        <f t="shared" si="9"/>
        <v>1980.0000000000002</v>
      </c>
    </row>
    <row r="31" spans="1:33">
      <c r="A31" s="102">
        <v>1</v>
      </c>
      <c r="B31" s="496" t="s">
        <v>754</v>
      </c>
      <c r="C31" s="497">
        <v>1.1000000000000001</v>
      </c>
      <c r="D31" s="301">
        <f t="shared" si="6"/>
        <v>110.00000000000001</v>
      </c>
      <c r="E31" s="291">
        <v>6.5</v>
      </c>
      <c r="F31" s="498">
        <f t="shared" si="10"/>
        <v>715.00000000000011</v>
      </c>
      <c r="G31" s="197">
        <v>12.05</v>
      </c>
      <c r="H31" s="512">
        <f t="shared" si="7"/>
        <v>1325.5000000000002</v>
      </c>
      <c r="I31" s="291">
        <v>9.6</v>
      </c>
      <c r="J31" s="498">
        <f t="shared" si="8"/>
        <v>1056</v>
      </c>
      <c r="K31" s="291">
        <v>18</v>
      </c>
      <c r="L31" s="498">
        <f t="shared" si="9"/>
        <v>1980.0000000000002</v>
      </c>
    </row>
    <row r="32" spans="1:33">
      <c r="B32" s="496" t="s">
        <v>755</v>
      </c>
      <c r="C32" s="497">
        <v>1.1000000000000001</v>
      </c>
      <c r="D32" s="301">
        <f t="shared" si="6"/>
        <v>110.00000000000001</v>
      </c>
      <c r="E32" s="291">
        <v>5</v>
      </c>
      <c r="F32" s="498">
        <f t="shared" si="10"/>
        <v>550.00000000000011</v>
      </c>
      <c r="G32" s="197">
        <v>3.38</v>
      </c>
      <c r="H32" s="512">
        <f t="shared" si="7"/>
        <v>371.8</v>
      </c>
      <c r="I32" s="291">
        <v>5.97</v>
      </c>
      <c r="J32" s="498">
        <f t="shared" si="8"/>
        <v>656.7</v>
      </c>
      <c r="K32" s="291">
        <v>9</v>
      </c>
      <c r="L32" s="498">
        <f t="shared" si="9"/>
        <v>990.00000000000011</v>
      </c>
    </row>
    <row r="33" spans="1:12">
      <c r="A33" s="102">
        <v>1</v>
      </c>
      <c r="B33" s="496" t="s">
        <v>610</v>
      </c>
      <c r="C33" s="497">
        <v>1.1000000000000001</v>
      </c>
      <c r="D33" s="301">
        <f t="shared" si="6"/>
        <v>110.00000000000001</v>
      </c>
      <c r="E33" s="291">
        <v>3</v>
      </c>
      <c r="F33" s="498">
        <f t="shared" si="10"/>
        <v>330.00000000000006</v>
      </c>
      <c r="G33" s="197">
        <v>2.52</v>
      </c>
      <c r="H33" s="512">
        <f t="shared" si="7"/>
        <v>277.20000000000005</v>
      </c>
      <c r="I33" s="291">
        <v>4.0999999999999996</v>
      </c>
      <c r="J33" s="498">
        <f t="shared" si="8"/>
        <v>451</v>
      </c>
      <c r="K33" s="291">
        <v>9</v>
      </c>
      <c r="L33" s="498">
        <f t="shared" si="9"/>
        <v>990.00000000000011</v>
      </c>
    </row>
    <row r="34" spans="1:12">
      <c r="B34" s="496" t="s">
        <v>613</v>
      </c>
      <c r="C34" s="497">
        <v>1.1000000000000001</v>
      </c>
      <c r="D34" s="301">
        <f t="shared" si="6"/>
        <v>110.00000000000001</v>
      </c>
      <c r="E34" s="291">
        <v>4.03</v>
      </c>
      <c r="F34" s="498">
        <f t="shared" si="10"/>
        <v>443.30000000000007</v>
      </c>
      <c r="G34" s="197">
        <v>2.91</v>
      </c>
      <c r="H34" s="512">
        <f t="shared" si="7"/>
        <v>320.10000000000008</v>
      </c>
      <c r="I34" s="291">
        <v>5.45</v>
      </c>
      <c r="J34" s="498">
        <f t="shared" si="8"/>
        <v>599.50000000000011</v>
      </c>
      <c r="K34" s="291">
        <v>7</v>
      </c>
      <c r="L34" s="498">
        <f t="shared" si="9"/>
        <v>770.00000000000011</v>
      </c>
    </row>
    <row r="35" spans="1:12">
      <c r="B35" s="496" t="s">
        <v>616</v>
      </c>
      <c r="C35" s="497">
        <v>1.1000000000000001</v>
      </c>
      <c r="D35" s="301">
        <f t="shared" si="6"/>
        <v>110.00000000000001</v>
      </c>
      <c r="E35" s="291">
        <v>3.05</v>
      </c>
      <c r="F35" s="498">
        <f t="shared" si="10"/>
        <v>335.5</v>
      </c>
      <c r="G35" s="197">
        <v>2.36</v>
      </c>
      <c r="H35" s="512">
        <f t="shared" si="7"/>
        <v>259.60000000000002</v>
      </c>
      <c r="I35" s="291">
        <v>3.72</v>
      </c>
      <c r="J35" s="498">
        <f t="shared" si="8"/>
        <v>409.2000000000001</v>
      </c>
      <c r="K35" s="291">
        <v>7</v>
      </c>
      <c r="L35" s="498">
        <f t="shared" si="9"/>
        <v>770.00000000000011</v>
      </c>
    </row>
    <row r="36" spans="1:12">
      <c r="B36" s="496" t="s">
        <v>756</v>
      </c>
      <c r="C36" s="497">
        <v>0.15</v>
      </c>
      <c r="D36" s="301">
        <f t="shared" si="6"/>
        <v>15</v>
      </c>
      <c r="E36" s="291">
        <v>13.75</v>
      </c>
      <c r="F36" s="498">
        <f t="shared" si="10"/>
        <v>206.25</v>
      </c>
      <c r="G36" s="197">
        <v>15.31</v>
      </c>
      <c r="H36" s="512">
        <f t="shared" si="7"/>
        <v>229.65</v>
      </c>
      <c r="I36" s="291">
        <v>8.5</v>
      </c>
      <c r="J36" s="498">
        <f t="shared" si="8"/>
        <v>127.5</v>
      </c>
      <c r="K36" s="291">
        <v>20</v>
      </c>
      <c r="L36" s="498">
        <f t="shared" si="9"/>
        <v>300</v>
      </c>
    </row>
    <row r="37" spans="1:12">
      <c r="B37" s="496" t="s">
        <v>757</v>
      </c>
      <c r="C37" s="497">
        <v>0.15</v>
      </c>
      <c r="D37" s="301">
        <f t="shared" si="6"/>
        <v>15</v>
      </c>
      <c r="E37" s="291">
        <v>15.2</v>
      </c>
      <c r="F37" s="498">
        <f t="shared" si="10"/>
        <v>228</v>
      </c>
      <c r="G37" s="197">
        <v>18</v>
      </c>
      <c r="H37" s="512">
        <f t="shared" si="7"/>
        <v>270</v>
      </c>
      <c r="I37" s="291">
        <v>12.2</v>
      </c>
      <c r="J37" s="498">
        <f t="shared" si="8"/>
        <v>183</v>
      </c>
      <c r="K37" s="291">
        <v>27</v>
      </c>
      <c r="L37" s="498">
        <f t="shared" si="9"/>
        <v>405</v>
      </c>
    </row>
    <row r="38" spans="1:12">
      <c r="A38" s="102">
        <v>1</v>
      </c>
      <c r="B38" s="496" t="s">
        <v>758</v>
      </c>
      <c r="C38" s="497">
        <v>0.2</v>
      </c>
      <c r="D38" s="301">
        <f t="shared" si="6"/>
        <v>20</v>
      </c>
      <c r="E38" s="291">
        <v>3.56</v>
      </c>
      <c r="F38" s="498">
        <f t="shared" si="10"/>
        <v>71.2</v>
      </c>
      <c r="G38" s="197">
        <v>10.17</v>
      </c>
      <c r="H38" s="512">
        <f t="shared" si="7"/>
        <v>203.4</v>
      </c>
      <c r="I38" s="291">
        <v>10.3</v>
      </c>
      <c r="J38" s="498">
        <f t="shared" si="8"/>
        <v>206</v>
      </c>
      <c r="K38" s="291">
        <v>7</v>
      </c>
      <c r="L38" s="498">
        <f t="shared" si="9"/>
        <v>140</v>
      </c>
    </row>
    <row r="39" spans="1:12">
      <c r="B39" s="496" t="s">
        <v>759</v>
      </c>
      <c r="C39" s="497">
        <v>0.1</v>
      </c>
      <c r="D39" s="301">
        <f t="shared" si="6"/>
        <v>10</v>
      </c>
      <c r="E39" s="291">
        <v>7.35</v>
      </c>
      <c r="F39" s="498">
        <f t="shared" si="10"/>
        <v>73.5</v>
      </c>
      <c r="G39" s="197">
        <v>11.39</v>
      </c>
      <c r="H39" s="512">
        <f t="shared" si="7"/>
        <v>113.9</v>
      </c>
      <c r="I39" s="291">
        <v>12.3</v>
      </c>
      <c r="J39" s="498">
        <f t="shared" si="8"/>
        <v>123</v>
      </c>
      <c r="K39" s="291">
        <v>7</v>
      </c>
      <c r="L39" s="498">
        <f t="shared" si="9"/>
        <v>70</v>
      </c>
    </row>
    <row r="40" spans="1:12">
      <c r="B40" s="496" t="s">
        <v>760</v>
      </c>
      <c r="C40" s="497">
        <v>0.15</v>
      </c>
      <c r="D40" s="301">
        <f t="shared" si="6"/>
        <v>15</v>
      </c>
      <c r="E40" s="291">
        <v>6.33</v>
      </c>
      <c r="F40" s="498">
        <f t="shared" si="10"/>
        <v>94.95</v>
      </c>
      <c r="G40" s="197">
        <v>6.46</v>
      </c>
      <c r="H40" s="512">
        <f t="shared" si="7"/>
        <v>96.9</v>
      </c>
      <c r="I40" s="291">
        <v>6.2</v>
      </c>
      <c r="J40" s="498">
        <f t="shared" si="8"/>
        <v>93</v>
      </c>
      <c r="K40" s="291">
        <v>36</v>
      </c>
      <c r="L40" s="498">
        <f t="shared" si="9"/>
        <v>540</v>
      </c>
    </row>
    <row r="41" spans="1:12">
      <c r="B41" s="496" t="s">
        <v>761</v>
      </c>
      <c r="C41" s="497">
        <v>0.1</v>
      </c>
      <c r="D41" s="301">
        <f t="shared" si="6"/>
        <v>10</v>
      </c>
      <c r="E41" s="291">
        <v>10</v>
      </c>
      <c r="F41" s="498">
        <f t="shared" si="10"/>
        <v>100</v>
      </c>
      <c r="G41" s="197">
        <v>5.21</v>
      </c>
      <c r="H41" s="512">
        <f t="shared" si="7"/>
        <v>52.1</v>
      </c>
      <c r="I41" s="291">
        <v>12</v>
      </c>
      <c r="J41" s="498">
        <f t="shared" si="8"/>
        <v>120</v>
      </c>
      <c r="K41" s="291">
        <v>15</v>
      </c>
      <c r="L41" s="498">
        <f t="shared" si="9"/>
        <v>150</v>
      </c>
    </row>
    <row r="42" spans="1:12">
      <c r="B42" s="496" t="s">
        <v>762</v>
      </c>
      <c r="C42" s="497">
        <v>0.05</v>
      </c>
      <c r="D42" s="301">
        <f t="shared" si="6"/>
        <v>5</v>
      </c>
      <c r="E42" s="291">
        <v>15</v>
      </c>
      <c r="F42" s="498">
        <f t="shared" si="10"/>
        <v>75</v>
      </c>
      <c r="G42" s="197">
        <v>10.06</v>
      </c>
      <c r="H42" s="512">
        <f t="shared" si="7"/>
        <v>50.300000000000004</v>
      </c>
      <c r="I42" s="291">
        <v>18</v>
      </c>
      <c r="J42" s="498">
        <f t="shared" si="8"/>
        <v>90</v>
      </c>
      <c r="K42" s="291">
        <v>20</v>
      </c>
      <c r="L42" s="498">
        <f t="shared" si="9"/>
        <v>100</v>
      </c>
    </row>
    <row r="43" spans="1:12">
      <c r="A43" s="102">
        <v>4</v>
      </c>
      <c r="B43" s="496" t="s">
        <v>763</v>
      </c>
      <c r="C43" s="497">
        <v>0.1</v>
      </c>
      <c r="D43" s="301">
        <f t="shared" si="6"/>
        <v>10</v>
      </c>
      <c r="E43" s="291">
        <v>0</v>
      </c>
      <c r="F43" s="498">
        <f t="shared" si="10"/>
        <v>0</v>
      </c>
      <c r="G43" s="197">
        <v>4.5</v>
      </c>
      <c r="H43" s="512">
        <f t="shared" si="7"/>
        <v>45</v>
      </c>
      <c r="I43" s="291">
        <v>6.2</v>
      </c>
      <c r="J43" s="498">
        <f t="shared" si="8"/>
        <v>62</v>
      </c>
      <c r="K43" s="291">
        <v>0</v>
      </c>
      <c r="L43" s="498">
        <f t="shared" si="9"/>
        <v>0</v>
      </c>
    </row>
    <row r="44" spans="1:12">
      <c r="B44" s="496" t="s">
        <v>764</v>
      </c>
      <c r="C44" s="497">
        <v>0.05</v>
      </c>
      <c r="D44" s="301">
        <f t="shared" si="6"/>
        <v>5</v>
      </c>
      <c r="E44" s="291">
        <v>1.69</v>
      </c>
      <c r="F44" s="498">
        <f t="shared" si="10"/>
        <v>8.4499999999999993</v>
      </c>
      <c r="G44" s="197">
        <v>0</v>
      </c>
      <c r="H44" s="512">
        <f t="shared" si="7"/>
        <v>0</v>
      </c>
      <c r="I44" s="291">
        <v>3.7</v>
      </c>
      <c r="J44" s="498">
        <f t="shared" si="8"/>
        <v>18.5</v>
      </c>
      <c r="K44" s="291">
        <v>0</v>
      </c>
      <c r="L44" s="498">
        <f t="shared" si="9"/>
        <v>0</v>
      </c>
    </row>
    <row r="45" spans="1:12">
      <c r="A45" s="102">
        <v>2</v>
      </c>
      <c r="B45" s="496" t="s">
        <v>653</v>
      </c>
      <c r="C45" s="497">
        <v>0.1</v>
      </c>
      <c r="D45" s="301">
        <f t="shared" si="6"/>
        <v>10</v>
      </c>
      <c r="E45" s="291">
        <v>13.5</v>
      </c>
      <c r="F45" s="498">
        <f t="shared" si="10"/>
        <v>135</v>
      </c>
      <c r="G45" s="197">
        <v>21.25</v>
      </c>
      <c r="H45" s="512">
        <f t="shared" si="7"/>
        <v>212.5</v>
      </c>
      <c r="I45" s="291">
        <v>11</v>
      </c>
      <c r="J45" s="498">
        <f t="shared" si="8"/>
        <v>110</v>
      </c>
      <c r="K45" s="291">
        <v>15</v>
      </c>
      <c r="L45" s="498">
        <f t="shared" si="9"/>
        <v>150</v>
      </c>
    </row>
    <row r="46" spans="1:12" ht="14.5" customHeight="1">
      <c r="A46" s="102">
        <v>2</v>
      </c>
      <c r="B46" s="708" t="s">
        <v>765</v>
      </c>
      <c r="C46" s="708"/>
      <c r="D46" s="708"/>
      <c r="E46" s="708"/>
      <c r="F46" s="708"/>
      <c r="G46" s="708"/>
      <c r="H46" s="708"/>
      <c r="I46" s="708"/>
      <c r="J46" s="708"/>
      <c r="K46" s="708"/>
      <c r="L46" s="708"/>
    </row>
    <row r="47" spans="1:12">
      <c r="B47" s="496" t="s">
        <v>766</v>
      </c>
      <c r="C47" s="497">
        <v>1.1000000000000001</v>
      </c>
      <c r="D47" s="301">
        <f t="shared" ref="D47:D56" si="11">$F$4*C47</f>
        <v>110.00000000000001</v>
      </c>
      <c r="E47" s="291">
        <v>1.64</v>
      </c>
      <c r="F47" s="498">
        <f>E47*D47</f>
        <v>180.4</v>
      </c>
      <c r="G47" s="197">
        <v>3.27</v>
      </c>
      <c r="H47" s="512">
        <f t="shared" ref="H47:H64" si="12">G47*D47</f>
        <v>359.70000000000005</v>
      </c>
      <c r="I47" s="291">
        <v>1.82</v>
      </c>
      <c r="J47" s="498">
        <f t="shared" ref="J47" si="13">I47*D47</f>
        <v>200.20000000000005</v>
      </c>
      <c r="K47" s="291">
        <v>3.38</v>
      </c>
      <c r="L47" s="498">
        <f t="shared" ref="L47" si="14">K47*D47</f>
        <v>371.8</v>
      </c>
    </row>
    <row r="48" spans="1:12">
      <c r="B48" s="496" t="s">
        <v>617</v>
      </c>
      <c r="C48" s="497">
        <v>1.1000000000000001</v>
      </c>
      <c r="D48" s="301">
        <f t="shared" si="11"/>
        <v>110.00000000000001</v>
      </c>
      <c r="E48" s="291">
        <v>1.36</v>
      </c>
      <c r="F48" s="498">
        <f t="shared" ref="F48:F92" si="15">E48*D48</f>
        <v>149.60000000000002</v>
      </c>
      <c r="G48" s="197">
        <v>2.06</v>
      </c>
      <c r="H48" s="512">
        <f t="shared" si="12"/>
        <v>226.60000000000002</v>
      </c>
      <c r="I48" s="291">
        <v>1.32</v>
      </c>
      <c r="J48" s="498">
        <f t="shared" ref="J48:J64" si="16">I48*D48</f>
        <v>145.20000000000002</v>
      </c>
      <c r="K48" s="291">
        <v>2.2000000000000002</v>
      </c>
      <c r="L48" s="498">
        <f t="shared" ref="L48:L64" si="17">K48*D48</f>
        <v>242.00000000000006</v>
      </c>
    </row>
    <row r="49" spans="2:12">
      <c r="B49" s="496" t="s">
        <v>618</v>
      </c>
      <c r="C49" s="497">
        <v>1.1000000000000001</v>
      </c>
      <c r="D49" s="301">
        <f t="shared" si="11"/>
        <v>110.00000000000001</v>
      </c>
      <c r="E49" s="291">
        <v>1.31</v>
      </c>
      <c r="F49" s="498">
        <f t="shared" si="15"/>
        <v>144.10000000000002</v>
      </c>
      <c r="G49" s="197">
        <v>1.69</v>
      </c>
      <c r="H49" s="512">
        <f t="shared" si="12"/>
        <v>185.9</v>
      </c>
      <c r="I49" s="291">
        <v>1.01</v>
      </c>
      <c r="J49" s="498">
        <f t="shared" si="16"/>
        <v>111.10000000000001</v>
      </c>
      <c r="K49" s="291">
        <v>1.2</v>
      </c>
      <c r="L49" s="498">
        <f t="shared" si="17"/>
        <v>132</v>
      </c>
    </row>
    <row r="50" spans="2:12">
      <c r="B50" s="496" t="s">
        <v>767</v>
      </c>
      <c r="C50" s="497">
        <v>0.1</v>
      </c>
      <c r="D50" s="301">
        <f t="shared" si="11"/>
        <v>10</v>
      </c>
      <c r="E50" s="291">
        <v>9.99</v>
      </c>
      <c r="F50" s="498">
        <f t="shared" si="15"/>
        <v>99.9</v>
      </c>
      <c r="G50" s="197">
        <v>5.48</v>
      </c>
      <c r="H50" s="512">
        <f t="shared" si="12"/>
        <v>54.800000000000004</v>
      </c>
      <c r="I50" s="291">
        <v>7.8</v>
      </c>
      <c r="J50" s="498">
        <f t="shared" si="16"/>
        <v>78</v>
      </c>
      <c r="K50" s="291">
        <v>30</v>
      </c>
      <c r="L50" s="498">
        <f t="shared" si="17"/>
        <v>300</v>
      </c>
    </row>
    <row r="51" spans="2:12">
      <c r="B51" s="496" t="s">
        <v>768</v>
      </c>
      <c r="C51" s="497">
        <v>0.1</v>
      </c>
      <c r="D51" s="301">
        <f t="shared" si="11"/>
        <v>10</v>
      </c>
      <c r="E51" s="291">
        <v>9.25</v>
      </c>
      <c r="F51" s="498">
        <f t="shared" si="15"/>
        <v>92.5</v>
      </c>
      <c r="G51" s="197">
        <v>16</v>
      </c>
      <c r="H51" s="512">
        <f t="shared" si="12"/>
        <v>160</v>
      </c>
      <c r="I51" s="291">
        <v>12.1</v>
      </c>
      <c r="J51" s="498">
        <f t="shared" si="16"/>
        <v>121</v>
      </c>
      <c r="K51" s="291">
        <v>30</v>
      </c>
      <c r="L51" s="498">
        <f t="shared" si="17"/>
        <v>300</v>
      </c>
    </row>
    <row r="52" spans="2:12">
      <c r="B52" s="496" t="s">
        <v>769</v>
      </c>
      <c r="C52" s="497">
        <v>0.1</v>
      </c>
      <c r="D52" s="301">
        <f t="shared" si="11"/>
        <v>10</v>
      </c>
      <c r="E52" s="291">
        <v>16.98</v>
      </c>
      <c r="F52" s="498">
        <f t="shared" si="15"/>
        <v>169.8</v>
      </c>
      <c r="G52" s="197">
        <v>25</v>
      </c>
      <c r="H52" s="512">
        <f t="shared" si="12"/>
        <v>250</v>
      </c>
      <c r="I52" s="291">
        <v>18</v>
      </c>
      <c r="J52" s="498">
        <f t="shared" si="16"/>
        <v>180</v>
      </c>
      <c r="K52" s="291">
        <v>30</v>
      </c>
      <c r="L52" s="498">
        <f t="shared" si="17"/>
        <v>300</v>
      </c>
    </row>
    <row r="53" spans="2:12">
      <c r="B53" s="496" t="s">
        <v>770</v>
      </c>
      <c r="C53" s="497">
        <v>1.1000000000000001</v>
      </c>
      <c r="D53" s="301">
        <f t="shared" si="11"/>
        <v>110.00000000000001</v>
      </c>
      <c r="E53" s="291">
        <v>1.94</v>
      </c>
      <c r="F53" s="498">
        <f t="shared" si="15"/>
        <v>213.40000000000003</v>
      </c>
      <c r="G53" s="197">
        <v>3.85</v>
      </c>
      <c r="H53" s="512">
        <f t="shared" si="12"/>
        <v>423.50000000000006</v>
      </c>
      <c r="I53" s="291">
        <v>3.07</v>
      </c>
      <c r="J53" s="498">
        <f t="shared" si="16"/>
        <v>337.70000000000005</v>
      </c>
      <c r="K53" s="291">
        <v>5.2</v>
      </c>
      <c r="L53" s="498">
        <f t="shared" si="17"/>
        <v>572.00000000000011</v>
      </c>
    </row>
    <row r="54" spans="2:12">
      <c r="B54" s="496" t="s">
        <v>771</v>
      </c>
      <c r="C54" s="497">
        <v>2.1</v>
      </c>
      <c r="D54" s="301">
        <f t="shared" si="11"/>
        <v>210</v>
      </c>
      <c r="E54" s="291">
        <v>2.82</v>
      </c>
      <c r="F54" s="498">
        <f t="shared" si="15"/>
        <v>592.19999999999993</v>
      </c>
      <c r="G54" s="197">
        <v>4.01</v>
      </c>
      <c r="H54" s="512">
        <f t="shared" si="12"/>
        <v>842.09999999999991</v>
      </c>
      <c r="I54" s="291">
        <v>3.37</v>
      </c>
      <c r="J54" s="498">
        <f t="shared" si="16"/>
        <v>707.7</v>
      </c>
      <c r="K54" s="291">
        <v>9</v>
      </c>
      <c r="L54" s="498">
        <f t="shared" si="17"/>
        <v>1890</v>
      </c>
    </row>
    <row r="55" spans="2:12">
      <c r="B55" s="496" t="s">
        <v>772</v>
      </c>
      <c r="C55" s="497">
        <v>1.1000000000000001</v>
      </c>
      <c r="D55" s="301">
        <f t="shared" si="11"/>
        <v>110.00000000000001</v>
      </c>
      <c r="E55" s="291">
        <v>4.95</v>
      </c>
      <c r="F55" s="498">
        <f t="shared" si="15"/>
        <v>544.50000000000011</v>
      </c>
      <c r="G55" s="197">
        <v>12</v>
      </c>
      <c r="H55" s="512">
        <f t="shared" si="12"/>
        <v>1320.0000000000002</v>
      </c>
      <c r="I55" s="291">
        <v>9.5399999999999991</v>
      </c>
      <c r="J55" s="498">
        <f t="shared" si="16"/>
        <v>1049.4000000000001</v>
      </c>
      <c r="K55" s="291">
        <v>9</v>
      </c>
      <c r="L55" s="498">
        <f t="shared" si="17"/>
        <v>990.00000000000011</v>
      </c>
    </row>
    <row r="56" spans="2:12">
      <c r="B56" s="496" t="s">
        <v>773</v>
      </c>
      <c r="C56" s="497">
        <v>1.1000000000000001</v>
      </c>
      <c r="D56" s="301">
        <f t="shared" si="11"/>
        <v>110.00000000000001</v>
      </c>
      <c r="E56" s="291">
        <v>1.94</v>
      </c>
      <c r="F56" s="498">
        <f t="shared" si="15"/>
        <v>213.40000000000003</v>
      </c>
      <c r="G56" s="197">
        <v>3.24</v>
      </c>
      <c r="H56" s="512">
        <f t="shared" si="12"/>
        <v>356.40000000000009</v>
      </c>
      <c r="I56" s="291">
        <v>8.4</v>
      </c>
      <c r="J56" s="498">
        <f t="shared" si="16"/>
        <v>924.00000000000011</v>
      </c>
      <c r="K56" s="291">
        <v>9</v>
      </c>
      <c r="L56" s="498">
        <f t="shared" si="17"/>
        <v>990.00000000000011</v>
      </c>
    </row>
    <row r="57" spans="2:12">
      <c r="B57" s="496" t="s">
        <v>774</v>
      </c>
      <c r="C57" s="497">
        <v>1</v>
      </c>
      <c r="D57" s="301">
        <f>$F$3*C57</f>
        <v>1</v>
      </c>
      <c r="E57" s="291">
        <v>16.2</v>
      </c>
      <c r="F57" s="498">
        <f t="shared" si="15"/>
        <v>16.2</v>
      </c>
      <c r="G57" s="197">
        <v>20</v>
      </c>
      <c r="H57" s="512">
        <f t="shared" si="12"/>
        <v>20</v>
      </c>
      <c r="I57" s="291">
        <v>9</v>
      </c>
      <c r="J57" s="498">
        <f t="shared" si="16"/>
        <v>9</v>
      </c>
      <c r="K57" s="291">
        <v>5.2</v>
      </c>
      <c r="L57" s="498">
        <f t="shared" si="17"/>
        <v>5.2</v>
      </c>
    </row>
    <row r="58" spans="2:12">
      <c r="B58" s="496" t="s">
        <v>775</v>
      </c>
      <c r="C58" s="497">
        <v>1</v>
      </c>
      <c r="D58" s="301">
        <f>$F$3*C58</f>
        <v>1</v>
      </c>
      <c r="E58" s="291">
        <v>9.25</v>
      </c>
      <c r="F58" s="498">
        <f t="shared" si="15"/>
        <v>9.25</v>
      </c>
      <c r="G58" s="197">
        <v>35</v>
      </c>
      <c r="H58" s="512">
        <f t="shared" si="12"/>
        <v>35</v>
      </c>
      <c r="I58" s="291">
        <v>10.199999999999999</v>
      </c>
      <c r="J58" s="498">
        <f t="shared" si="16"/>
        <v>10.199999999999999</v>
      </c>
      <c r="K58" s="291">
        <v>5.2</v>
      </c>
      <c r="L58" s="498">
        <f t="shared" si="17"/>
        <v>5.2</v>
      </c>
    </row>
    <row r="59" spans="2:12">
      <c r="B59" s="496" t="s">
        <v>776</v>
      </c>
      <c r="C59" s="497">
        <v>1.1000000000000001</v>
      </c>
      <c r="D59" s="301">
        <f>$F$4*C59</f>
        <v>110.00000000000001</v>
      </c>
      <c r="E59" s="291">
        <v>1.92</v>
      </c>
      <c r="F59" s="498">
        <f t="shared" si="15"/>
        <v>211.20000000000002</v>
      </c>
      <c r="G59" s="197">
        <v>3.27</v>
      </c>
      <c r="H59" s="512">
        <f t="shared" si="12"/>
        <v>359.70000000000005</v>
      </c>
      <c r="I59" s="291">
        <v>1.82</v>
      </c>
      <c r="J59" s="498">
        <f t="shared" si="16"/>
        <v>200.20000000000005</v>
      </c>
      <c r="K59" s="291">
        <v>3.38</v>
      </c>
      <c r="L59" s="498">
        <f t="shared" si="17"/>
        <v>371.8</v>
      </c>
    </row>
    <row r="60" spans="2:12">
      <c r="B60" s="496" t="s">
        <v>777</v>
      </c>
      <c r="C60" s="497">
        <v>2.1</v>
      </c>
      <c r="D60" s="301">
        <f>$F$4*C60</f>
        <v>210</v>
      </c>
      <c r="E60" s="291">
        <v>2.12</v>
      </c>
      <c r="F60" s="498">
        <f t="shared" si="15"/>
        <v>445.20000000000005</v>
      </c>
      <c r="G60" s="197">
        <v>3.38</v>
      </c>
      <c r="H60" s="512">
        <f t="shared" si="12"/>
        <v>709.8</v>
      </c>
      <c r="I60" s="291">
        <v>1.82</v>
      </c>
      <c r="J60" s="498">
        <f t="shared" si="16"/>
        <v>382.2</v>
      </c>
      <c r="K60" s="291">
        <v>9</v>
      </c>
      <c r="L60" s="498">
        <f t="shared" si="17"/>
        <v>1890</v>
      </c>
    </row>
    <row r="61" spans="2:12">
      <c r="B61" s="496" t="s">
        <v>778</v>
      </c>
      <c r="C61" s="497">
        <v>1</v>
      </c>
      <c r="D61" s="301">
        <f>$F$3*C61</f>
        <v>1</v>
      </c>
      <c r="E61" s="291">
        <v>2.5</v>
      </c>
      <c r="F61" s="498">
        <f t="shared" si="15"/>
        <v>2.5</v>
      </c>
      <c r="G61" s="197">
        <v>3.27</v>
      </c>
      <c r="H61" s="512">
        <f t="shared" si="12"/>
        <v>3.27</v>
      </c>
      <c r="I61" s="291">
        <v>1.37</v>
      </c>
      <c r="J61" s="498">
        <f t="shared" si="16"/>
        <v>1.37</v>
      </c>
      <c r="K61" s="291">
        <v>3.38</v>
      </c>
      <c r="L61" s="498">
        <f t="shared" si="17"/>
        <v>3.38</v>
      </c>
    </row>
    <row r="62" spans="2:12">
      <c r="B62" s="496" t="s">
        <v>779</v>
      </c>
      <c r="C62" s="497">
        <v>0.1</v>
      </c>
      <c r="D62" s="301">
        <f>$F$4*C62</f>
        <v>10</v>
      </c>
      <c r="E62" s="291">
        <v>7.2</v>
      </c>
      <c r="F62" s="498">
        <f t="shared" si="15"/>
        <v>72</v>
      </c>
      <c r="G62" s="197">
        <v>12</v>
      </c>
      <c r="H62" s="512">
        <f t="shared" si="12"/>
        <v>120</v>
      </c>
      <c r="I62" s="291">
        <v>7.8</v>
      </c>
      <c r="J62" s="498">
        <f t="shared" si="16"/>
        <v>78</v>
      </c>
      <c r="K62" s="291">
        <v>30</v>
      </c>
      <c r="L62" s="498">
        <f t="shared" si="17"/>
        <v>300</v>
      </c>
    </row>
    <row r="63" spans="2:12">
      <c r="B63" s="496" t="s">
        <v>780</v>
      </c>
      <c r="C63" s="497">
        <v>1</v>
      </c>
      <c r="D63" s="301">
        <f>$F$3*C63</f>
        <v>1</v>
      </c>
      <c r="E63" s="291">
        <v>16.149999999999999</v>
      </c>
      <c r="F63" s="498">
        <f t="shared" si="15"/>
        <v>16.149999999999999</v>
      </c>
      <c r="G63" s="197">
        <v>20</v>
      </c>
      <c r="H63" s="512">
        <f t="shared" si="12"/>
        <v>20</v>
      </c>
      <c r="I63" s="291">
        <v>7.6</v>
      </c>
      <c r="J63" s="498">
        <f t="shared" si="16"/>
        <v>7.6</v>
      </c>
      <c r="K63" s="291">
        <v>30</v>
      </c>
      <c r="L63" s="498">
        <f t="shared" si="17"/>
        <v>30</v>
      </c>
    </row>
    <row r="64" spans="2:12">
      <c r="B64" s="496" t="s">
        <v>781</v>
      </c>
      <c r="C64" s="497">
        <v>1</v>
      </c>
      <c r="D64" s="301">
        <f>$F$3*C64</f>
        <v>1</v>
      </c>
      <c r="E64" s="291">
        <v>12</v>
      </c>
      <c r="F64" s="498">
        <f t="shared" si="15"/>
        <v>12</v>
      </c>
      <c r="G64" s="197">
        <v>3.67</v>
      </c>
      <c r="H64" s="512">
        <f t="shared" si="12"/>
        <v>3.67</v>
      </c>
      <c r="I64" s="291">
        <v>7.8</v>
      </c>
      <c r="J64" s="498">
        <f t="shared" si="16"/>
        <v>7.8</v>
      </c>
      <c r="K64" s="291">
        <v>30</v>
      </c>
      <c r="L64" s="498">
        <f t="shared" si="17"/>
        <v>30</v>
      </c>
    </row>
    <row r="65" spans="2:12" ht="14.5" customHeight="1">
      <c r="B65" s="709" t="s">
        <v>782</v>
      </c>
      <c r="C65" s="710"/>
      <c r="D65" s="710"/>
      <c r="E65" s="710"/>
      <c r="F65" s="710"/>
      <c r="G65" s="710"/>
      <c r="H65" s="710"/>
      <c r="I65" s="710"/>
      <c r="J65" s="710"/>
      <c r="K65" s="710"/>
      <c r="L65" s="710"/>
    </row>
    <row r="66" spans="2:12">
      <c r="B66" s="496" t="s">
        <v>783</v>
      </c>
      <c r="C66" s="497"/>
      <c r="D66" s="301">
        <f>F4/15</f>
        <v>6.666666666666667</v>
      </c>
      <c r="E66" s="291">
        <v>31.95</v>
      </c>
      <c r="F66" s="498">
        <f t="shared" si="15"/>
        <v>213</v>
      </c>
      <c r="G66" s="197">
        <v>54.926575</v>
      </c>
      <c r="H66" s="512">
        <f t="shared" ref="H66:H92" si="18">G66*D66</f>
        <v>366.17716666666666</v>
      </c>
      <c r="I66" s="291">
        <v>38</v>
      </c>
      <c r="J66" s="498">
        <f t="shared" ref="J66" si="19">I66*D66</f>
        <v>253.33333333333334</v>
      </c>
      <c r="K66" s="291">
        <v>84</v>
      </c>
      <c r="L66" s="498">
        <f t="shared" ref="L66" si="20">K66*D66</f>
        <v>560</v>
      </c>
    </row>
    <row r="67" spans="2:12">
      <c r="B67" s="496" t="s">
        <v>784</v>
      </c>
      <c r="C67" s="497"/>
      <c r="D67" s="301">
        <f>F4/10</f>
        <v>10</v>
      </c>
      <c r="E67" s="291">
        <v>33.44</v>
      </c>
      <c r="F67" s="498">
        <f t="shared" si="15"/>
        <v>334.4</v>
      </c>
      <c r="G67" s="197">
        <v>64.687975000000009</v>
      </c>
      <c r="H67" s="512">
        <f t="shared" si="18"/>
        <v>646.87975000000006</v>
      </c>
      <c r="I67" s="291">
        <v>43</v>
      </c>
      <c r="J67" s="498">
        <f t="shared" ref="J67:J92" si="21">I67*D67</f>
        <v>430</v>
      </c>
      <c r="K67" s="291">
        <v>94</v>
      </c>
      <c r="L67" s="498">
        <f t="shared" ref="L67:L92" si="22">K67*D67</f>
        <v>940</v>
      </c>
    </row>
    <row r="68" spans="2:12">
      <c r="B68" s="496" t="s">
        <v>785</v>
      </c>
      <c r="C68" s="497">
        <v>1.5</v>
      </c>
      <c r="D68" s="301">
        <f>$F$3*C68</f>
        <v>1.5</v>
      </c>
      <c r="E68" s="291">
        <v>443</v>
      </c>
      <c r="F68" s="498">
        <f t="shared" si="15"/>
        <v>664.5</v>
      </c>
      <c r="G68" s="571">
        <v>900</v>
      </c>
      <c r="H68" s="512">
        <f t="shared" si="18"/>
        <v>1350</v>
      </c>
      <c r="I68" s="291">
        <v>530</v>
      </c>
      <c r="J68" s="498">
        <f t="shared" si="21"/>
        <v>795</v>
      </c>
      <c r="K68" s="291">
        <v>380</v>
      </c>
      <c r="L68" s="498">
        <f t="shared" si="22"/>
        <v>570</v>
      </c>
    </row>
    <row r="69" spans="2:12">
      <c r="B69" s="496" t="s">
        <v>786</v>
      </c>
      <c r="C69" s="497">
        <v>1</v>
      </c>
      <c r="D69" s="301">
        <f>$F$3*C69</f>
        <v>1</v>
      </c>
      <c r="E69" s="291">
        <v>567</v>
      </c>
      <c r="F69" s="498">
        <f t="shared" si="15"/>
        <v>567</v>
      </c>
      <c r="G69" s="571">
        <v>900</v>
      </c>
      <c r="H69" s="512">
        <f t="shared" si="18"/>
        <v>900</v>
      </c>
      <c r="I69" s="291">
        <v>250</v>
      </c>
      <c r="J69" s="498">
        <f t="shared" si="21"/>
        <v>250</v>
      </c>
      <c r="K69" s="291">
        <v>380</v>
      </c>
      <c r="L69" s="498">
        <f t="shared" si="22"/>
        <v>380</v>
      </c>
    </row>
    <row r="70" spans="2:12">
      <c r="B70" s="496" t="s">
        <v>787</v>
      </c>
      <c r="C70" s="497">
        <v>0.15384615384615399</v>
      </c>
      <c r="D70" s="301">
        <f t="shared" ref="D70:D92" si="23">$F$4*C70</f>
        <v>15.384615384615399</v>
      </c>
      <c r="E70" s="291">
        <v>15.5</v>
      </c>
      <c r="F70" s="498">
        <f t="shared" si="15"/>
        <v>238.46153846153868</v>
      </c>
      <c r="G70" s="197">
        <v>14</v>
      </c>
      <c r="H70" s="512">
        <f t="shared" si="18"/>
        <v>215.38461538461559</v>
      </c>
      <c r="I70" s="291">
        <v>9</v>
      </c>
      <c r="J70" s="498">
        <f t="shared" si="21"/>
        <v>138.46153846153859</v>
      </c>
      <c r="K70" s="291">
        <v>2</v>
      </c>
      <c r="L70" s="498">
        <f t="shared" si="22"/>
        <v>30.769230769230798</v>
      </c>
    </row>
    <row r="71" spans="2:12">
      <c r="B71" s="496" t="s">
        <v>788</v>
      </c>
      <c r="C71" s="497">
        <v>0.15384615384615385</v>
      </c>
      <c r="D71" s="301">
        <f t="shared" si="23"/>
        <v>15.384615384615385</v>
      </c>
      <c r="E71" s="291">
        <v>14.5</v>
      </c>
      <c r="F71" s="498">
        <f t="shared" si="15"/>
        <v>223.07692307692309</v>
      </c>
      <c r="G71" s="197">
        <v>12.2</v>
      </c>
      <c r="H71" s="512">
        <f t="shared" si="18"/>
        <v>187.69230769230768</v>
      </c>
      <c r="I71" s="291">
        <v>13</v>
      </c>
      <c r="J71" s="498">
        <f t="shared" si="21"/>
        <v>200</v>
      </c>
      <c r="K71" s="291">
        <v>1</v>
      </c>
      <c r="L71" s="498">
        <f t="shared" si="22"/>
        <v>15.384615384615385</v>
      </c>
    </row>
    <row r="72" spans="2:12">
      <c r="B72" s="496" t="s">
        <v>789</v>
      </c>
      <c r="C72" s="497">
        <v>0.15384615384615385</v>
      </c>
      <c r="D72" s="301">
        <f t="shared" si="23"/>
        <v>15.384615384615385</v>
      </c>
      <c r="E72" s="291">
        <v>6.32</v>
      </c>
      <c r="F72" s="498">
        <f t="shared" si="15"/>
        <v>97.230769230769241</v>
      </c>
      <c r="G72" s="197">
        <v>8.9</v>
      </c>
      <c r="H72" s="512">
        <f t="shared" si="18"/>
        <v>136.92307692307693</v>
      </c>
      <c r="I72" s="291">
        <v>10</v>
      </c>
      <c r="J72" s="498">
        <f t="shared" si="21"/>
        <v>153.84615384615384</v>
      </c>
      <c r="K72" s="291">
        <v>1</v>
      </c>
      <c r="L72" s="498">
        <f t="shared" si="22"/>
        <v>15.384615384615385</v>
      </c>
    </row>
    <row r="73" spans="2:12">
      <c r="B73" s="496" t="s">
        <v>790</v>
      </c>
      <c r="C73" s="497">
        <v>0.15384615384615385</v>
      </c>
      <c r="D73" s="301">
        <f t="shared" si="23"/>
        <v>15.384615384615385</v>
      </c>
      <c r="E73" s="291">
        <v>4.54</v>
      </c>
      <c r="F73" s="498">
        <f t="shared" si="15"/>
        <v>69.846153846153854</v>
      </c>
      <c r="G73" s="197">
        <v>6.5</v>
      </c>
      <c r="H73" s="512">
        <f t="shared" si="18"/>
        <v>100</v>
      </c>
      <c r="I73" s="291">
        <v>8</v>
      </c>
      <c r="J73" s="498">
        <f t="shared" si="21"/>
        <v>123.07692307692308</v>
      </c>
      <c r="K73" s="291">
        <f t="shared" ref="K73" si="24">E73</f>
        <v>4.54</v>
      </c>
      <c r="L73" s="498">
        <f t="shared" si="22"/>
        <v>69.846153846153854</v>
      </c>
    </row>
    <row r="74" spans="2:12">
      <c r="B74" s="496" t="s">
        <v>791</v>
      </c>
      <c r="C74" s="497">
        <v>7.6923076923076927E-2</v>
      </c>
      <c r="D74" s="301">
        <f t="shared" si="23"/>
        <v>7.6923076923076925</v>
      </c>
      <c r="E74" s="291">
        <v>2.87</v>
      </c>
      <c r="F74" s="498">
        <f t="shared" si="15"/>
        <v>22.076923076923077</v>
      </c>
      <c r="G74" s="197">
        <v>15</v>
      </c>
      <c r="H74" s="512">
        <f t="shared" si="18"/>
        <v>115.38461538461539</v>
      </c>
      <c r="I74" s="291">
        <v>18</v>
      </c>
      <c r="J74" s="498">
        <f t="shared" si="21"/>
        <v>138.46153846153845</v>
      </c>
      <c r="K74" s="291">
        <v>15</v>
      </c>
      <c r="L74" s="498">
        <f t="shared" si="22"/>
        <v>115.38461538461539</v>
      </c>
    </row>
    <row r="75" spans="2:12">
      <c r="B75" s="496" t="s">
        <v>792</v>
      </c>
      <c r="C75" s="497">
        <v>7.6923076923076927E-2</v>
      </c>
      <c r="D75" s="301">
        <f t="shared" si="23"/>
        <v>7.6923076923076925</v>
      </c>
      <c r="E75" s="291">
        <v>6.26</v>
      </c>
      <c r="F75" s="498">
        <f t="shared" si="15"/>
        <v>48.153846153846153</v>
      </c>
      <c r="G75" s="197">
        <v>15</v>
      </c>
      <c r="H75" s="512">
        <f t="shared" si="18"/>
        <v>115.38461538461539</v>
      </c>
      <c r="I75" s="291">
        <v>22</v>
      </c>
      <c r="J75" s="498">
        <f t="shared" si="21"/>
        <v>169.23076923076923</v>
      </c>
      <c r="K75" s="291">
        <v>18</v>
      </c>
      <c r="L75" s="498">
        <f t="shared" si="22"/>
        <v>138.46153846153845</v>
      </c>
    </row>
    <row r="76" spans="2:12">
      <c r="B76" s="496" t="s">
        <v>793</v>
      </c>
      <c r="C76" s="497">
        <v>7.6923076923076927E-2</v>
      </c>
      <c r="D76" s="301">
        <f t="shared" si="23"/>
        <v>7.6923076923076925</v>
      </c>
      <c r="E76" s="291">
        <v>5.45</v>
      </c>
      <c r="F76" s="498">
        <f t="shared" si="15"/>
        <v>41.923076923076927</v>
      </c>
      <c r="G76" s="197">
        <v>75</v>
      </c>
      <c r="H76" s="512">
        <f t="shared" si="18"/>
        <v>576.92307692307691</v>
      </c>
      <c r="I76" s="291">
        <v>19</v>
      </c>
      <c r="J76" s="498">
        <f t="shared" si="21"/>
        <v>146.15384615384616</v>
      </c>
      <c r="K76" s="291">
        <v>48</v>
      </c>
      <c r="L76" s="498">
        <f t="shared" si="22"/>
        <v>369.23076923076923</v>
      </c>
    </row>
    <row r="77" spans="2:12">
      <c r="B77" s="496" t="s">
        <v>794</v>
      </c>
      <c r="C77" s="497">
        <v>7.6923076923076927E-2</v>
      </c>
      <c r="D77" s="301">
        <f t="shared" si="23"/>
        <v>7.6923076923076925</v>
      </c>
      <c r="E77" s="291">
        <v>2.94</v>
      </c>
      <c r="F77" s="498">
        <f t="shared" si="15"/>
        <v>22.615384615384617</v>
      </c>
      <c r="G77" s="197">
        <v>2.94</v>
      </c>
      <c r="H77" s="512">
        <f t="shared" si="18"/>
        <v>22.615384615384617</v>
      </c>
      <c r="I77" s="291">
        <v>15</v>
      </c>
      <c r="J77" s="498">
        <f t="shared" si="21"/>
        <v>115.38461538461539</v>
      </c>
      <c r="K77" s="291">
        <v>35</v>
      </c>
      <c r="L77" s="498">
        <f t="shared" si="22"/>
        <v>269.23076923076923</v>
      </c>
    </row>
    <row r="78" spans="2:12">
      <c r="B78" s="496" t="s">
        <v>795</v>
      </c>
      <c r="C78" s="497">
        <v>7.6923076923076927E-2</v>
      </c>
      <c r="D78" s="301">
        <f t="shared" si="23"/>
        <v>7.6923076923076925</v>
      </c>
      <c r="E78" s="291">
        <v>6.5</v>
      </c>
      <c r="F78" s="498">
        <f t="shared" si="15"/>
        <v>50</v>
      </c>
      <c r="G78" s="197">
        <v>8.6</v>
      </c>
      <c r="H78" s="512">
        <f t="shared" si="18"/>
        <v>66.153846153846146</v>
      </c>
      <c r="I78" s="291">
        <v>18</v>
      </c>
      <c r="J78" s="498">
        <f t="shared" si="21"/>
        <v>138.46153846153845</v>
      </c>
      <c r="K78" s="291">
        <v>47</v>
      </c>
      <c r="L78" s="498">
        <f t="shared" si="22"/>
        <v>361.53846153846155</v>
      </c>
    </row>
    <row r="79" spans="2:12">
      <c r="B79" s="496" t="s">
        <v>796</v>
      </c>
      <c r="C79" s="497">
        <v>7.6923076923076927E-2</v>
      </c>
      <c r="D79" s="301">
        <f t="shared" si="23"/>
        <v>7.6923076923076925</v>
      </c>
      <c r="E79" s="291">
        <v>4.75</v>
      </c>
      <c r="F79" s="498">
        <f t="shared" si="15"/>
        <v>36.53846153846154</v>
      </c>
      <c r="G79" s="197">
        <v>5.9</v>
      </c>
      <c r="H79" s="512">
        <f t="shared" si="18"/>
        <v>45.384615384615387</v>
      </c>
      <c r="I79" s="291">
        <v>17</v>
      </c>
      <c r="J79" s="498">
        <f t="shared" si="21"/>
        <v>130.76923076923077</v>
      </c>
      <c r="K79" s="291">
        <v>37</v>
      </c>
      <c r="L79" s="498">
        <f t="shared" si="22"/>
        <v>284.61538461538464</v>
      </c>
    </row>
    <row r="80" spans="2:12">
      <c r="B80" s="496" t="s">
        <v>797</v>
      </c>
      <c r="C80" s="497">
        <v>7.6923076923076927E-2</v>
      </c>
      <c r="D80" s="301">
        <f t="shared" si="23"/>
        <v>7.6923076923076925</v>
      </c>
      <c r="E80" s="291">
        <v>3.49</v>
      </c>
      <c r="F80" s="498">
        <f t="shared" si="15"/>
        <v>26.84615384615385</v>
      </c>
      <c r="G80" s="197">
        <v>6.5</v>
      </c>
      <c r="H80" s="512">
        <f t="shared" si="18"/>
        <v>50</v>
      </c>
      <c r="I80" s="291">
        <v>16</v>
      </c>
      <c r="J80" s="498">
        <f t="shared" si="21"/>
        <v>123.07692307692308</v>
      </c>
      <c r="K80" s="291">
        <v>37</v>
      </c>
      <c r="L80" s="498">
        <f t="shared" si="22"/>
        <v>284.61538461538464</v>
      </c>
    </row>
    <row r="81" spans="2:13">
      <c r="B81" s="496" t="s">
        <v>798</v>
      </c>
      <c r="C81" s="497">
        <v>0.15384615384615385</v>
      </c>
      <c r="D81" s="301">
        <f t="shared" si="23"/>
        <v>15.384615384615385</v>
      </c>
      <c r="E81" s="291">
        <v>5.5</v>
      </c>
      <c r="F81" s="498">
        <f t="shared" si="15"/>
        <v>84.615384615384613</v>
      </c>
      <c r="G81" s="197">
        <v>3.5</v>
      </c>
      <c r="H81" s="512">
        <f t="shared" si="18"/>
        <v>53.846153846153847</v>
      </c>
      <c r="I81" s="291">
        <v>0.43</v>
      </c>
      <c r="J81" s="498">
        <f t="shared" si="21"/>
        <v>6.6153846153846159</v>
      </c>
      <c r="K81" s="291">
        <v>15</v>
      </c>
      <c r="L81" s="498">
        <f t="shared" si="22"/>
        <v>230.76923076923077</v>
      </c>
    </row>
    <row r="82" spans="2:13">
      <c r="B82" s="496" t="s">
        <v>799</v>
      </c>
      <c r="C82" s="497">
        <v>0.15384615384615385</v>
      </c>
      <c r="D82" s="301">
        <f t="shared" si="23"/>
        <v>15.384615384615385</v>
      </c>
      <c r="E82" s="291">
        <v>25.42</v>
      </c>
      <c r="F82" s="498">
        <f t="shared" si="15"/>
        <v>391.07692307692309</v>
      </c>
      <c r="G82" s="197">
        <v>10.37</v>
      </c>
      <c r="H82" s="512">
        <f t="shared" si="18"/>
        <v>159.53846153846152</v>
      </c>
      <c r="I82" s="291">
        <v>6.17</v>
      </c>
      <c r="J82" s="498">
        <f t="shared" si="21"/>
        <v>94.92307692307692</v>
      </c>
      <c r="K82" s="291">
        <v>44</v>
      </c>
      <c r="L82" s="498">
        <f t="shared" si="22"/>
        <v>676.92307692307691</v>
      </c>
    </row>
    <row r="83" spans="2:13">
      <c r="B83" s="496" t="s">
        <v>800</v>
      </c>
      <c r="C83" s="497">
        <v>7.6923076923076927E-2</v>
      </c>
      <c r="D83" s="301">
        <f t="shared" si="23"/>
        <v>7.6923076923076925</v>
      </c>
      <c r="E83" s="291">
        <v>14.05</v>
      </c>
      <c r="F83" s="498">
        <f t="shared" si="15"/>
        <v>108.07692307692308</v>
      </c>
      <c r="G83" s="197">
        <v>8.5</v>
      </c>
      <c r="H83" s="512">
        <f t="shared" si="18"/>
        <v>65.384615384615387</v>
      </c>
      <c r="I83" s="291">
        <v>4.62</v>
      </c>
      <c r="J83" s="498">
        <f t="shared" si="21"/>
        <v>35.53846153846154</v>
      </c>
      <c r="K83" s="291">
        <v>40</v>
      </c>
      <c r="L83" s="498">
        <f t="shared" si="22"/>
        <v>307.69230769230768</v>
      </c>
    </row>
    <row r="84" spans="2:13">
      <c r="B84" s="496" t="s">
        <v>801</v>
      </c>
      <c r="C84" s="497">
        <v>7.6923076923076927E-2</v>
      </c>
      <c r="D84" s="301">
        <f t="shared" si="23"/>
        <v>7.6923076923076925</v>
      </c>
      <c r="E84" s="291">
        <v>3.29</v>
      </c>
      <c r="F84" s="498">
        <f t="shared" si="15"/>
        <v>25.30769230769231</v>
      </c>
      <c r="G84" s="197">
        <v>7.62</v>
      </c>
      <c r="H84" s="512">
        <f t="shared" si="18"/>
        <v>58.61538461538462</v>
      </c>
      <c r="I84" s="291">
        <v>3.29</v>
      </c>
      <c r="J84" s="498">
        <f t="shared" si="21"/>
        <v>25.30769230769231</v>
      </c>
      <c r="K84" s="291">
        <v>38</v>
      </c>
      <c r="L84" s="498">
        <f t="shared" si="22"/>
        <v>292.30769230769232</v>
      </c>
    </row>
    <row r="85" spans="2:13">
      <c r="B85" s="496" t="s">
        <v>802</v>
      </c>
      <c r="C85" s="497">
        <v>7.6923076923076927E-2</v>
      </c>
      <c r="D85" s="301">
        <f t="shared" si="23"/>
        <v>7.6923076923076925</v>
      </c>
      <c r="E85" s="291">
        <v>1.85</v>
      </c>
      <c r="F85" s="498">
        <f t="shared" si="15"/>
        <v>14.230769230769232</v>
      </c>
      <c r="G85" s="197">
        <v>6.5</v>
      </c>
      <c r="H85" s="512">
        <f t="shared" si="18"/>
        <v>50</v>
      </c>
      <c r="I85" s="291">
        <v>1.85</v>
      </c>
      <c r="J85" s="498">
        <f t="shared" si="21"/>
        <v>14.230769230769232</v>
      </c>
      <c r="K85" s="291">
        <v>15</v>
      </c>
      <c r="L85" s="498">
        <f t="shared" si="22"/>
        <v>115.38461538461539</v>
      </c>
    </row>
    <row r="86" spans="2:13">
      <c r="B86" s="496" t="s">
        <v>650</v>
      </c>
      <c r="C86" s="497">
        <v>0.1</v>
      </c>
      <c r="D86" s="301">
        <f t="shared" si="23"/>
        <v>10</v>
      </c>
      <c r="E86" s="291">
        <v>12</v>
      </c>
      <c r="F86" s="498">
        <f t="shared" si="15"/>
        <v>120</v>
      </c>
      <c r="G86" s="197">
        <v>19.223600000000001</v>
      </c>
      <c r="H86" s="512">
        <f t="shared" si="18"/>
        <v>192.23600000000002</v>
      </c>
      <c r="I86" s="291">
        <v>9.4</v>
      </c>
      <c r="J86" s="498">
        <f t="shared" si="21"/>
        <v>94</v>
      </c>
      <c r="K86" s="291">
        <v>15</v>
      </c>
      <c r="L86" s="498">
        <f t="shared" si="22"/>
        <v>150</v>
      </c>
    </row>
    <row r="87" spans="2:13">
      <c r="B87" s="496" t="s">
        <v>653</v>
      </c>
      <c r="C87" s="497">
        <v>0.1</v>
      </c>
      <c r="D87" s="301">
        <f t="shared" si="23"/>
        <v>10</v>
      </c>
      <c r="E87" s="291">
        <v>12</v>
      </c>
      <c r="F87" s="498">
        <f t="shared" si="15"/>
        <v>120</v>
      </c>
      <c r="G87" s="197">
        <v>25.23</v>
      </c>
      <c r="H87" s="512">
        <f t="shared" si="18"/>
        <v>252.3</v>
      </c>
      <c r="I87" s="291">
        <v>9.4</v>
      </c>
      <c r="J87" s="498">
        <f t="shared" si="21"/>
        <v>94</v>
      </c>
      <c r="K87" s="291">
        <v>15</v>
      </c>
      <c r="L87" s="498">
        <f t="shared" si="22"/>
        <v>150</v>
      </c>
    </row>
    <row r="88" spans="2:13">
      <c r="B88" s="496" t="s">
        <v>803</v>
      </c>
      <c r="C88" s="497">
        <v>0.1</v>
      </c>
      <c r="D88" s="301">
        <f t="shared" si="23"/>
        <v>10</v>
      </c>
      <c r="E88" s="291">
        <v>5</v>
      </c>
      <c r="F88" s="498">
        <f t="shared" si="15"/>
        <v>50</v>
      </c>
      <c r="G88" s="197">
        <v>18</v>
      </c>
      <c r="H88" s="512">
        <f t="shared" si="18"/>
        <v>180</v>
      </c>
      <c r="I88" s="291">
        <v>16</v>
      </c>
      <c r="J88" s="498">
        <f t="shared" si="21"/>
        <v>160</v>
      </c>
      <c r="K88" s="291">
        <v>15</v>
      </c>
      <c r="L88" s="498">
        <f t="shared" si="22"/>
        <v>150</v>
      </c>
    </row>
    <row r="89" spans="2:13">
      <c r="B89" s="496" t="s">
        <v>804</v>
      </c>
      <c r="C89" s="497">
        <v>0.15384615384615385</v>
      </c>
      <c r="D89" s="301">
        <f t="shared" si="23"/>
        <v>15.384615384615385</v>
      </c>
      <c r="E89" s="291">
        <v>14.9</v>
      </c>
      <c r="F89" s="498">
        <f t="shared" si="15"/>
        <v>229.23076923076925</v>
      </c>
      <c r="G89" s="197">
        <v>20</v>
      </c>
      <c r="H89" s="512">
        <f t="shared" si="18"/>
        <v>307.69230769230768</v>
      </c>
      <c r="I89" s="291">
        <v>16</v>
      </c>
      <c r="J89" s="498">
        <f t="shared" si="21"/>
        <v>246.15384615384616</v>
      </c>
      <c r="K89" s="291">
        <v>16</v>
      </c>
      <c r="L89" s="498">
        <f t="shared" si="22"/>
        <v>246.15384615384616</v>
      </c>
    </row>
    <row r="90" spans="2:13" s="102" customFormat="1">
      <c r="B90" s="496" t="s">
        <v>805</v>
      </c>
      <c r="C90" s="497">
        <v>0.15384615384615385</v>
      </c>
      <c r="D90" s="301">
        <f t="shared" si="23"/>
        <v>15.384615384615385</v>
      </c>
      <c r="E90" s="291">
        <v>21.46</v>
      </c>
      <c r="F90" s="498">
        <f t="shared" si="15"/>
        <v>330.15384615384619</v>
      </c>
      <c r="G90" s="197">
        <v>27</v>
      </c>
      <c r="H90" s="512">
        <f t="shared" si="18"/>
        <v>415.38461538461542</v>
      </c>
      <c r="I90" s="291">
        <v>25</v>
      </c>
      <c r="J90" s="498">
        <f t="shared" si="21"/>
        <v>384.61538461538464</v>
      </c>
      <c r="K90" s="291">
        <v>59</v>
      </c>
      <c r="L90" s="498">
        <f t="shared" si="22"/>
        <v>907.69230769230774</v>
      </c>
      <c r="M90" s="158"/>
    </row>
    <row r="91" spans="2:13" s="102" customFormat="1">
      <c r="B91" s="496" t="s">
        <v>806</v>
      </c>
      <c r="C91" s="497">
        <v>0.15384615384615385</v>
      </c>
      <c r="D91" s="301">
        <f t="shared" si="23"/>
        <v>15.384615384615385</v>
      </c>
      <c r="E91" s="291">
        <v>8.91</v>
      </c>
      <c r="F91" s="498">
        <f t="shared" si="15"/>
        <v>137.07692307692309</v>
      </c>
      <c r="G91" s="197">
        <v>8</v>
      </c>
      <c r="H91" s="512">
        <f t="shared" si="18"/>
        <v>123.07692307692308</v>
      </c>
      <c r="I91" s="291">
        <v>9</v>
      </c>
      <c r="J91" s="498">
        <f t="shared" si="21"/>
        <v>138.46153846153845</v>
      </c>
      <c r="K91" s="291">
        <v>16</v>
      </c>
      <c r="L91" s="498">
        <f t="shared" si="22"/>
        <v>246.15384615384616</v>
      </c>
      <c r="M91" s="158"/>
    </row>
    <row r="92" spans="2:13" s="102" customFormat="1">
      <c r="B92" s="496" t="s">
        <v>807</v>
      </c>
      <c r="C92" s="497">
        <v>0.15384615384615385</v>
      </c>
      <c r="D92" s="301">
        <f t="shared" si="23"/>
        <v>15.384615384615385</v>
      </c>
      <c r="E92" s="291">
        <v>15.06</v>
      </c>
      <c r="F92" s="498">
        <f t="shared" si="15"/>
        <v>231.69230769230771</v>
      </c>
      <c r="G92" s="197">
        <v>17</v>
      </c>
      <c r="H92" s="512">
        <f t="shared" si="18"/>
        <v>261.53846153846155</v>
      </c>
      <c r="I92" s="291">
        <v>16</v>
      </c>
      <c r="J92" s="498">
        <f t="shared" si="21"/>
        <v>246.15384615384616</v>
      </c>
      <c r="K92" s="291">
        <v>42</v>
      </c>
      <c r="L92" s="498">
        <f t="shared" si="22"/>
        <v>646.15384615384619</v>
      </c>
      <c r="M92" s="158"/>
    </row>
    <row r="93" spans="2:13" s="102" customFormat="1">
      <c r="C93" s="125"/>
      <c r="D93" s="299"/>
      <c r="E93" s="290"/>
      <c r="M93" s="192" t="s">
        <v>808</v>
      </c>
    </row>
    <row r="94" spans="2:13" s="102" customFormat="1">
      <c r="C94" s="125"/>
      <c r="D94" s="299"/>
      <c r="E94" s="290"/>
      <c r="F94" s="280">
        <f>SUM(F10:F92)</f>
        <v>21429.280769230769</v>
      </c>
      <c r="G94" s="547"/>
      <c r="H94" s="280">
        <f>SUM(H10:H92)</f>
        <v>29680.305993589755</v>
      </c>
      <c r="I94" s="117"/>
      <c r="J94" s="280">
        <f>SUM(J10:J92)</f>
        <v>24717.376410256413</v>
      </c>
      <c r="L94" s="280">
        <f>SUM(L10:L92)</f>
        <v>46712.072307692302</v>
      </c>
      <c r="M94" s="158"/>
    </row>
    <row r="95" spans="2:13" s="102" customFormat="1">
      <c r="C95" s="125"/>
      <c r="D95" s="299"/>
      <c r="E95" s="290"/>
      <c r="F95" s="117"/>
      <c r="G95" s="117"/>
      <c r="H95" s="117"/>
      <c r="I95" s="117"/>
      <c r="M95" s="158"/>
    </row>
    <row r="96" spans="2:13" s="102" customFormat="1">
      <c r="C96" s="125"/>
      <c r="D96" s="299"/>
      <c r="E96" s="290"/>
      <c r="F96" s="117"/>
      <c r="G96" s="117"/>
      <c r="H96" s="117"/>
      <c r="I96" s="117"/>
      <c r="M96" s="158"/>
    </row>
    <row r="97" spans="3:13" s="102" customFormat="1">
      <c r="C97" s="125"/>
      <c r="D97" s="299"/>
      <c r="E97" s="290"/>
      <c r="F97" s="117"/>
      <c r="G97" s="117"/>
      <c r="H97" s="117"/>
      <c r="I97" s="117"/>
      <c r="M97" s="158"/>
    </row>
    <row r="98" spans="3:13" s="102" customFormat="1">
      <c r="C98" s="125"/>
      <c r="D98" s="299"/>
      <c r="E98" s="290"/>
      <c r="F98" s="117"/>
      <c r="G98" s="117"/>
      <c r="H98" s="117"/>
      <c r="I98" s="117"/>
      <c r="M98" s="158"/>
    </row>
    <row r="99" spans="3:13" s="102" customFormat="1">
      <c r="C99" s="125"/>
      <c r="D99" s="299"/>
      <c r="E99" s="290"/>
      <c r="F99" s="117"/>
      <c r="G99" s="117"/>
      <c r="H99" s="117"/>
      <c r="I99" s="117"/>
      <c r="M99" s="158"/>
    </row>
    <row r="100" spans="3:13" s="102" customFormat="1">
      <c r="C100" s="125"/>
      <c r="D100" s="299"/>
      <c r="E100" s="290"/>
      <c r="F100" s="117"/>
      <c r="G100" s="117"/>
      <c r="H100" s="117"/>
      <c r="I100" s="117"/>
      <c r="M100" s="158"/>
    </row>
    <row r="101" spans="3:13" s="102" customFormat="1">
      <c r="C101" s="125"/>
      <c r="D101" s="299"/>
      <c r="E101" s="290"/>
      <c r="F101" s="117"/>
      <c r="G101" s="117"/>
      <c r="H101" s="117"/>
      <c r="I101" s="117"/>
      <c r="M101" s="158"/>
    </row>
    <row r="102" spans="3:13" s="102" customFormat="1">
      <c r="C102" s="125"/>
      <c r="D102" s="299"/>
      <c r="E102" s="290"/>
      <c r="F102" s="117"/>
      <c r="G102" s="117"/>
      <c r="H102" s="117"/>
      <c r="I102" s="117"/>
      <c r="M102" s="158"/>
    </row>
    <row r="103" spans="3:13" s="102" customFormat="1">
      <c r="C103" s="125"/>
      <c r="D103" s="299"/>
      <c r="E103" s="290"/>
      <c r="F103" s="117"/>
      <c r="G103" s="117"/>
      <c r="H103" s="117"/>
      <c r="I103" s="117"/>
      <c r="M103" s="158"/>
    </row>
    <row r="104" spans="3:13" s="102" customFormat="1">
      <c r="C104" s="125"/>
      <c r="D104" s="299"/>
      <c r="E104" s="290"/>
      <c r="F104" s="117"/>
      <c r="G104" s="117"/>
      <c r="H104" s="117"/>
      <c r="I104" s="117"/>
      <c r="M104" s="158"/>
    </row>
    <row r="105" spans="3:13" s="102" customFormat="1">
      <c r="C105" s="125"/>
      <c r="D105" s="299"/>
      <c r="E105" s="290"/>
      <c r="F105" s="117"/>
      <c r="G105" s="117"/>
      <c r="H105" s="117"/>
      <c r="I105" s="117"/>
      <c r="M105" s="158"/>
    </row>
    <row r="106" spans="3:13" s="102" customFormat="1">
      <c r="C106" s="125"/>
      <c r="D106" s="299"/>
      <c r="E106" s="290"/>
      <c r="F106" s="117"/>
      <c r="G106" s="117"/>
      <c r="H106" s="117"/>
      <c r="I106" s="117"/>
      <c r="M106" s="158"/>
    </row>
    <row r="107" spans="3:13" s="102" customFormat="1">
      <c r="C107" s="125"/>
      <c r="D107" s="299"/>
      <c r="E107" s="290"/>
      <c r="F107" s="117"/>
      <c r="G107" s="117"/>
      <c r="H107" s="117"/>
      <c r="I107" s="117"/>
      <c r="M107" s="158"/>
    </row>
    <row r="108" spans="3:13" s="102" customFormat="1">
      <c r="C108" s="125"/>
      <c r="D108" s="299"/>
      <c r="E108" s="290"/>
      <c r="F108" s="117"/>
      <c r="G108" s="117"/>
      <c r="H108" s="117"/>
      <c r="I108" s="117"/>
      <c r="M108" s="158"/>
    </row>
    <row r="109" spans="3:13" s="102" customFormat="1">
      <c r="C109" s="125"/>
      <c r="D109" s="299"/>
      <c r="E109" s="290"/>
      <c r="F109" s="117"/>
      <c r="G109" s="117"/>
      <c r="H109" s="117"/>
      <c r="I109" s="117"/>
      <c r="M109" s="158"/>
    </row>
    <row r="110" spans="3:13" s="102" customFormat="1">
      <c r="C110" s="125"/>
      <c r="D110" s="299"/>
      <c r="E110" s="290"/>
      <c r="F110" s="117"/>
      <c r="G110" s="117"/>
      <c r="H110" s="117"/>
      <c r="I110" s="117"/>
      <c r="M110" s="158"/>
    </row>
    <row r="111" spans="3:13" s="102" customFormat="1">
      <c r="C111" s="125"/>
      <c r="D111" s="299"/>
      <c r="E111" s="290"/>
      <c r="F111" s="117"/>
      <c r="G111" s="117"/>
      <c r="H111" s="117"/>
      <c r="I111" s="117"/>
      <c r="M111" s="158"/>
    </row>
    <row r="112" spans="3:13" s="102" customFormat="1">
      <c r="C112" s="125"/>
      <c r="D112" s="299"/>
      <c r="E112" s="290"/>
      <c r="F112" s="117"/>
      <c r="G112" s="117"/>
      <c r="H112" s="117"/>
      <c r="I112" s="117"/>
      <c r="M112" s="158"/>
    </row>
    <row r="113" spans="3:13" s="102" customFormat="1">
      <c r="C113" s="125"/>
      <c r="D113" s="299"/>
      <c r="E113" s="290"/>
      <c r="F113" s="117"/>
      <c r="G113" s="117"/>
      <c r="H113" s="117"/>
      <c r="I113" s="117"/>
      <c r="M113" s="158"/>
    </row>
    <row r="114" spans="3:13" s="102" customFormat="1">
      <c r="C114" s="125"/>
      <c r="D114" s="299"/>
      <c r="E114" s="290"/>
      <c r="F114" s="117"/>
      <c r="G114" s="117"/>
      <c r="H114" s="117"/>
      <c r="I114" s="117"/>
      <c r="M114" s="158"/>
    </row>
    <row r="115" spans="3:13" s="102" customFormat="1">
      <c r="C115" s="125"/>
      <c r="D115" s="299"/>
      <c r="E115" s="290"/>
      <c r="F115" s="117"/>
      <c r="G115" s="117"/>
      <c r="H115" s="117"/>
      <c r="I115" s="117"/>
      <c r="M115" s="158"/>
    </row>
    <row r="116" spans="3:13" s="102" customFormat="1">
      <c r="C116" s="125"/>
      <c r="D116" s="299"/>
      <c r="E116" s="290"/>
      <c r="F116" s="117"/>
      <c r="G116" s="117"/>
      <c r="H116" s="117"/>
      <c r="I116" s="117"/>
      <c r="M116" s="158"/>
    </row>
    <row r="117" spans="3:13" s="102" customFormat="1">
      <c r="C117" s="125"/>
      <c r="D117" s="299"/>
      <c r="E117" s="290"/>
      <c r="F117" s="117"/>
      <c r="G117" s="117"/>
      <c r="H117" s="117"/>
      <c r="I117" s="117"/>
      <c r="M117" s="158"/>
    </row>
    <row r="118" spans="3:13" s="102" customFormat="1">
      <c r="C118" s="125"/>
      <c r="D118" s="299"/>
      <c r="E118" s="290"/>
      <c r="F118" s="117"/>
      <c r="G118" s="117"/>
      <c r="H118" s="117"/>
      <c r="I118" s="117"/>
      <c r="M118" s="158"/>
    </row>
    <row r="119" spans="3:13" s="102" customFormat="1">
      <c r="C119" s="125"/>
      <c r="D119" s="299"/>
      <c r="E119" s="290"/>
      <c r="F119" s="117"/>
      <c r="G119" s="117"/>
      <c r="H119" s="117"/>
      <c r="I119" s="117"/>
      <c r="M119" s="158"/>
    </row>
    <row r="120" spans="3:13" s="102" customFormat="1">
      <c r="C120" s="125"/>
      <c r="D120" s="299"/>
      <c r="E120" s="290"/>
      <c r="F120" s="117"/>
      <c r="G120" s="117"/>
      <c r="H120" s="117"/>
      <c r="I120" s="117"/>
      <c r="M120" s="158"/>
    </row>
    <row r="121" spans="3:13" s="102" customFormat="1">
      <c r="C121" s="125"/>
      <c r="D121" s="299"/>
      <c r="E121" s="290"/>
      <c r="F121" s="117"/>
      <c r="G121" s="117"/>
      <c r="H121" s="117"/>
      <c r="I121" s="117"/>
      <c r="M121" s="158"/>
    </row>
    <row r="122" spans="3:13" s="102" customFormat="1">
      <c r="C122" s="125"/>
      <c r="D122" s="299"/>
      <c r="E122" s="290"/>
      <c r="F122" s="117"/>
      <c r="G122" s="117"/>
      <c r="H122" s="117"/>
      <c r="I122" s="117"/>
      <c r="M122" s="158"/>
    </row>
    <row r="123" spans="3:13" s="102" customFormat="1">
      <c r="C123" s="125"/>
      <c r="D123" s="299"/>
      <c r="E123" s="290"/>
      <c r="F123" s="117"/>
      <c r="G123" s="117"/>
      <c r="H123" s="117"/>
      <c r="I123" s="117"/>
      <c r="M123" s="158"/>
    </row>
    <row r="124" spans="3:13" s="102" customFormat="1">
      <c r="C124" s="125"/>
      <c r="D124" s="299"/>
      <c r="E124" s="290"/>
      <c r="F124" s="117"/>
      <c r="G124" s="117"/>
      <c r="H124" s="117"/>
      <c r="I124" s="117"/>
      <c r="M124" s="158"/>
    </row>
    <row r="125" spans="3:13" s="102" customFormat="1">
      <c r="C125" s="125"/>
      <c r="D125" s="299"/>
      <c r="E125" s="290"/>
      <c r="F125" s="117"/>
      <c r="G125" s="117"/>
      <c r="H125" s="117"/>
      <c r="I125" s="117"/>
      <c r="M125" s="158"/>
    </row>
    <row r="126" spans="3:13" s="102" customFormat="1">
      <c r="C126" s="125"/>
      <c r="D126" s="299"/>
      <c r="E126" s="290"/>
      <c r="F126" s="117"/>
      <c r="G126" s="117"/>
      <c r="H126" s="117"/>
      <c r="I126" s="117"/>
      <c r="M126" s="158"/>
    </row>
    <row r="127" spans="3:13" s="102" customFormat="1">
      <c r="C127" s="125"/>
      <c r="D127" s="299"/>
      <c r="E127" s="290"/>
      <c r="F127" s="117"/>
      <c r="G127" s="117"/>
      <c r="H127" s="117"/>
      <c r="I127" s="117"/>
      <c r="M127" s="158"/>
    </row>
    <row r="128" spans="3:13" s="102" customFormat="1">
      <c r="C128" s="125"/>
      <c r="D128" s="299"/>
      <c r="E128" s="290"/>
      <c r="F128" s="117"/>
      <c r="G128" s="117"/>
      <c r="H128" s="117"/>
      <c r="I128" s="117"/>
      <c r="M128" s="158"/>
    </row>
    <row r="129" spans="3:13" s="102" customFormat="1">
      <c r="C129" s="125"/>
      <c r="D129" s="299"/>
      <c r="E129" s="290"/>
      <c r="F129" s="117"/>
      <c r="G129" s="117"/>
      <c r="H129" s="117"/>
      <c r="I129" s="117"/>
      <c r="M129" s="158"/>
    </row>
    <row r="130" spans="3:13" s="102" customFormat="1">
      <c r="C130" s="125"/>
      <c r="D130" s="299"/>
      <c r="E130" s="290"/>
      <c r="F130" s="117"/>
      <c r="G130" s="117"/>
      <c r="H130" s="117"/>
      <c r="I130" s="117"/>
      <c r="M130" s="158"/>
    </row>
    <row r="131" spans="3:13" s="102" customFormat="1">
      <c r="C131" s="125"/>
      <c r="D131" s="299"/>
      <c r="E131" s="290"/>
      <c r="F131" s="117"/>
      <c r="G131" s="117"/>
      <c r="H131" s="117"/>
      <c r="I131" s="117"/>
      <c r="M131" s="158"/>
    </row>
    <row r="132" spans="3:13" s="102" customFormat="1">
      <c r="C132" s="125"/>
      <c r="D132" s="299"/>
      <c r="E132" s="290"/>
      <c r="F132" s="117"/>
      <c r="G132" s="117"/>
      <c r="H132" s="117"/>
      <c r="I132" s="117"/>
      <c r="M132" s="158"/>
    </row>
    <row r="133" spans="3:13" s="102" customFormat="1">
      <c r="C133" s="125"/>
      <c r="D133" s="299"/>
      <c r="E133" s="290"/>
      <c r="F133" s="117"/>
      <c r="G133" s="117"/>
      <c r="H133" s="117"/>
      <c r="I133" s="117"/>
      <c r="M133" s="158"/>
    </row>
    <row r="134" spans="3:13" s="102" customFormat="1">
      <c r="C134" s="125"/>
      <c r="D134" s="299"/>
      <c r="E134" s="290"/>
      <c r="F134" s="117"/>
      <c r="G134" s="117"/>
      <c r="H134" s="117"/>
      <c r="I134" s="117"/>
      <c r="M134" s="158"/>
    </row>
    <row r="135" spans="3:13" s="102" customFormat="1">
      <c r="C135" s="125"/>
      <c r="D135" s="299"/>
      <c r="E135" s="290"/>
      <c r="F135" s="117"/>
      <c r="G135" s="117"/>
      <c r="H135" s="117"/>
      <c r="I135" s="117"/>
      <c r="M135" s="158"/>
    </row>
    <row r="136" spans="3:13" s="102" customFormat="1">
      <c r="C136" s="125"/>
      <c r="D136" s="299"/>
      <c r="E136" s="290"/>
      <c r="F136" s="117"/>
      <c r="G136" s="117"/>
      <c r="H136" s="117"/>
      <c r="I136" s="117"/>
      <c r="M136" s="158"/>
    </row>
    <row r="137" spans="3:13" s="102" customFormat="1">
      <c r="C137" s="125"/>
      <c r="D137" s="299"/>
      <c r="E137" s="290"/>
      <c r="F137" s="117"/>
      <c r="G137" s="117"/>
      <c r="H137" s="117"/>
      <c r="I137" s="117"/>
      <c r="M137" s="158"/>
    </row>
    <row r="138" spans="3:13" s="102" customFormat="1">
      <c r="C138" s="125"/>
      <c r="D138" s="299"/>
      <c r="E138" s="290"/>
      <c r="F138" s="117"/>
      <c r="G138" s="117"/>
      <c r="H138" s="117"/>
      <c r="I138" s="117"/>
      <c r="M138" s="158"/>
    </row>
    <row r="139" spans="3:13" s="102" customFormat="1">
      <c r="C139" s="125"/>
      <c r="D139" s="299"/>
      <c r="E139" s="290"/>
      <c r="F139" s="117"/>
      <c r="G139" s="117"/>
      <c r="H139" s="117"/>
      <c r="I139" s="117"/>
      <c r="M139" s="158"/>
    </row>
    <row r="140" spans="3:13" s="102" customFormat="1">
      <c r="C140" s="125"/>
      <c r="D140" s="299"/>
      <c r="E140" s="290"/>
      <c r="F140" s="117"/>
      <c r="G140" s="117"/>
      <c r="H140" s="117"/>
      <c r="I140" s="117"/>
      <c r="M140" s="158"/>
    </row>
    <row r="141" spans="3:13" s="102" customFormat="1">
      <c r="C141" s="125"/>
      <c r="D141" s="299"/>
      <c r="E141" s="290"/>
      <c r="F141" s="117"/>
      <c r="G141" s="117"/>
      <c r="H141" s="117"/>
      <c r="I141" s="117"/>
      <c r="M141" s="158"/>
    </row>
    <row r="142" spans="3:13" s="102" customFormat="1">
      <c r="C142" s="125"/>
      <c r="D142" s="299"/>
      <c r="E142" s="290"/>
      <c r="F142" s="117"/>
      <c r="G142" s="117"/>
      <c r="H142" s="117"/>
      <c r="I142" s="117"/>
      <c r="M142" s="158"/>
    </row>
    <row r="143" spans="3:13" s="102" customFormat="1">
      <c r="C143" s="125"/>
      <c r="D143" s="299"/>
      <c r="E143" s="290"/>
      <c r="F143" s="117"/>
      <c r="G143" s="117"/>
      <c r="H143" s="117"/>
      <c r="I143" s="117"/>
      <c r="M143" s="158"/>
    </row>
    <row r="144" spans="3:13" s="102" customFormat="1">
      <c r="C144" s="125"/>
      <c r="D144" s="299"/>
      <c r="E144" s="290"/>
      <c r="F144" s="117"/>
      <c r="G144" s="117"/>
      <c r="H144" s="117"/>
      <c r="I144" s="117"/>
      <c r="M144" s="158"/>
    </row>
    <row r="145" spans="3:13" s="102" customFormat="1">
      <c r="C145" s="125"/>
      <c r="D145" s="299"/>
      <c r="E145" s="290"/>
      <c r="F145" s="117"/>
      <c r="G145" s="117"/>
      <c r="H145" s="117"/>
      <c r="I145" s="117"/>
      <c r="M145" s="158"/>
    </row>
    <row r="146" spans="3:13" s="102" customFormat="1">
      <c r="C146" s="125"/>
      <c r="D146" s="299"/>
      <c r="E146" s="290"/>
      <c r="F146" s="117"/>
      <c r="G146" s="117"/>
      <c r="H146" s="117"/>
      <c r="I146" s="117"/>
      <c r="M146" s="158"/>
    </row>
    <row r="147" spans="3:13" s="102" customFormat="1">
      <c r="C147" s="125"/>
      <c r="D147" s="299"/>
      <c r="E147" s="290"/>
      <c r="F147" s="117"/>
      <c r="G147" s="117"/>
      <c r="H147" s="117"/>
      <c r="I147" s="117"/>
      <c r="M147" s="158"/>
    </row>
    <row r="148" spans="3:13" s="102" customFormat="1">
      <c r="C148" s="125"/>
      <c r="D148" s="299"/>
      <c r="E148" s="290"/>
      <c r="F148" s="117"/>
      <c r="G148" s="117"/>
      <c r="H148" s="117"/>
      <c r="I148" s="117"/>
      <c r="M148" s="158"/>
    </row>
    <row r="149" spans="3:13" s="102" customFormat="1">
      <c r="C149" s="125"/>
      <c r="D149" s="299"/>
      <c r="E149" s="290"/>
      <c r="F149" s="117"/>
      <c r="G149" s="117"/>
      <c r="H149" s="117"/>
      <c r="I149" s="117"/>
      <c r="M149" s="158"/>
    </row>
    <row r="150" spans="3:13" s="102" customFormat="1">
      <c r="C150" s="125"/>
      <c r="D150" s="299"/>
      <c r="E150" s="290"/>
      <c r="F150" s="117"/>
      <c r="G150" s="117"/>
      <c r="H150" s="117"/>
      <c r="I150" s="117"/>
      <c r="M150" s="158"/>
    </row>
    <row r="151" spans="3:13" s="102" customFormat="1">
      <c r="C151" s="125"/>
      <c r="D151" s="299"/>
      <c r="E151" s="290"/>
      <c r="F151" s="117"/>
      <c r="G151" s="117"/>
      <c r="H151" s="117"/>
      <c r="I151" s="117"/>
      <c r="M151" s="158"/>
    </row>
    <row r="152" spans="3:13" s="102" customFormat="1">
      <c r="C152" s="125"/>
      <c r="D152" s="299"/>
      <c r="E152" s="290"/>
      <c r="F152" s="117"/>
      <c r="G152" s="117"/>
      <c r="H152" s="117"/>
      <c r="I152" s="117"/>
      <c r="M152" s="158"/>
    </row>
    <row r="153" spans="3:13" s="102" customFormat="1">
      <c r="C153" s="125"/>
      <c r="D153" s="299"/>
      <c r="E153" s="290"/>
      <c r="F153" s="117"/>
      <c r="G153" s="117"/>
      <c r="H153" s="117"/>
      <c r="I153" s="117"/>
      <c r="M153" s="158"/>
    </row>
    <row r="154" spans="3:13" s="102" customFormat="1">
      <c r="C154" s="125"/>
      <c r="D154" s="299"/>
      <c r="E154" s="290"/>
      <c r="F154" s="117"/>
      <c r="G154" s="117"/>
      <c r="H154" s="117"/>
      <c r="I154" s="117"/>
      <c r="M154" s="158"/>
    </row>
    <row r="155" spans="3:13" s="102" customFormat="1">
      <c r="C155" s="125"/>
      <c r="D155" s="299"/>
      <c r="E155" s="290"/>
      <c r="F155" s="117"/>
      <c r="G155" s="117"/>
      <c r="H155" s="117"/>
      <c r="I155" s="117"/>
      <c r="M155" s="158"/>
    </row>
    <row r="156" spans="3:13" s="102" customFormat="1">
      <c r="C156" s="125"/>
      <c r="D156" s="299"/>
      <c r="E156" s="290"/>
      <c r="F156" s="117"/>
      <c r="G156" s="117"/>
      <c r="H156" s="117"/>
      <c r="I156" s="117"/>
      <c r="M156" s="158"/>
    </row>
    <row r="157" spans="3:13" s="102" customFormat="1">
      <c r="C157" s="125"/>
      <c r="D157" s="299"/>
      <c r="E157" s="290"/>
      <c r="F157" s="117"/>
      <c r="G157" s="117"/>
      <c r="H157" s="117"/>
      <c r="I157" s="117"/>
      <c r="M157" s="158"/>
    </row>
    <row r="158" spans="3:13" s="102" customFormat="1">
      <c r="C158" s="125"/>
      <c r="D158" s="299"/>
      <c r="E158" s="290"/>
      <c r="F158" s="117"/>
      <c r="G158" s="117"/>
      <c r="H158" s="117"/>
      <c r="I158" s="117"/>
      <c r="M158" s="158"/>
    </row>
    <row r="159" spans="3:13" s="102" customFormat="1">
      <c r="C159" s="125"/>
      <c r="D159" s="299"/>
      <c r="E159" s="290"/>
      <c r="F159" s="117"/>
      <c r="G159" s="117"/>
      <c r="H159" s="117"/>
      <c r="I159" s="117"/>
      <c r="M159" s="158"/>
    </row>
    <row r="160" spans="3:13" s="102" customFormat="1">
      <c r="C160" s="125"/>
      <c r="D160" s="299"/>
      <c r="E160" s="290"/>
      <c r="F160" s="117"/>
      <c r="G160" s="117"/>
      <c r="H160" s="117"/>
      <c r="I160" s="117"/>
      <c r="M160" s="158"/>
    </row>
    <row r="161" spans="3:13" s="102" customFormat="1">
      <c r="C161" s="125"/>
      <c r="D161" s="299"/>
      <c r="E161" s="290"/>
      <c r="F161" s="117"/>
      <c r="G161" s="117"/>
      <c r="H161" s="117"/>
      <c r="I161" s="117"/>
      <c r="M161" s="158"/>
    </row>
    <row r="162" spans="3:13" s="102" customFormat="1">
      <c r="C162" s="125"/>
      <c r="D162" s="299"/>
      <c r="E162" s="290"/>
      <c r="F162" s="117"/>
      <c r="G162" s="117"/>
      <c r="H162" s="117"/>
      <c r="I162" s="117"/>
      <c r="M162" s="158"/>
    </row>
    <row r="163" spans="3:13" s="102" customFormat="1">
      <c r="C163" s="125"/>
      <c r="D163" s="299"/>
      <c r="E163" s="290"/>
      <c r="F163" s="117"/>
      <c r="G163" s="117"/>
      <c r="H163" s="117"/>
      <c r="I163" s="117"/>
      <c r="M163" s="158"/>
    </row>
    <row r="164" spans="3:13" s="102" customFormat="1">
      <c r="C164" s="125"/>
      <c r="D164" s="299"/>
      <c r="E164" s="290"/>
      <c r="F164" s="117"/>
      <c r="G164" s="117"/>
      <c r="H164" s="117"/>
      <c r="I164" s="117"/>
      <c r="M164" s="158"/>
    </row>
    <row r="165" spans="3:13" s="102" customFormat="1">
      <c r="C165" s="125"/>
      <c r="D165" s="299"/>
      <c r="E165" s="290"/>
      <c r="F165" s="117"/>
      <c r="G165" s="117"/>
      <c r="H165" s="117"/>
      <c r="I165" s="117"/>
      <c r="M165" s="158"/>
    </row>
    <row r="166" spans="3:13" s="102" customFormat="1">
      <c r="C166" s="125"/>
      <c r="D166" s="299"/>
      <c r="E166" s="290"/>
      <c r="F166" s="117"/>
      <c r="G166" s="117"/>
      <c r="H166" s="117"/>
      <c r="I166" s="117"/>
      <c r="M166" s="158"/>
    </row>
    <row r="167" spans="3:13" s="102" customFormat="1">
      <c r="C167" s="125"/>
      <c r="D167" s="299"/>
      <c r="E167" s="290"/>
      <c r="F167" s="117"/>
      <c r="G167" s="117"/>
      <c r="H167" s="117"/>
      <c r="I167" s="117"/>
      <c r="M167" s="158"/>
    </row>
    <row r="168" spans="3:13" s="102" customFormat="1">
      <c r="C168" s="125"/>
      <c r="D168" s="299"/>
      <c r="E168" s="290"/>
      <c r="F168" s="117"/>
      <c r="G168" s="117"/>
      <c r="H168" s="117"/>
      <c r="I168" s="117"/>
      <c r="M168" s="158"/>
    </row>
    <row r="169" spans="3:13" s="102" customFormat="1">
      <c r="C169" s="125"/>
      <c r="D169" s="299"/>
      <c r="E169" s="290"/>
      <c r="F169" s="117"/>
      <c r="G169" s="117"/>
      <c r="H169" s="117"/>
      <c r="I169" s="117"/>
      <c r="M169" s="158"/>
    </row>
    <row r="170" spans="3:13" s="102" customFormat="1">
      <c r="C170" s="125"/>
      <c r="D170" s="299"/>
      <c r="E170" s="290"/>
      <c r="F170" s="117"/>
      <c r="G170" s="117"/>
      <c r="H170" s="117"/>
      <c r="I170" s="117"/>
      <c r="M170" s="158"/>
    </row>
    <row r="171" spans="3:13" s="102" customFormat="1">
      <c r="C171" s="125"/>
      <c r="D171" s="299"/>
      <c r="E171" s="290"/>
      <c r="F171" s="117"/>
      <c r="G171" s="117"/>
      <c r="H171" s="117"/>
      <c r="I171" s="117"/>
      <c r="M171" s="158"/>
    </row>
    <row r="172" spans="3:13" s="102" customFormat="1">
      <c r="C172" s="125"/>
      <c r="D172" s="299"/>
      <c r="E172" s="290"/>
      <c r="F172" s="117"/>
      <c r="G172" s="117"/>
      <c r="H172" s="117"/>
      <c r="I172" s="117"/>
      <c r="M172" s="158"/>
    </row>
    <row r="173" spans="3:13" s="102" customFormat="1">
      <c r="C173" s="125"/>
      <c r="D173" s="299"/>
      <c r="E173" s="290"/>
      <c r="F173" s="117"/>
      <c r="G173" s="117"/>
      <c r="H173" s="117"/>
      <c r="I173" s="117"/>
      <c r="M173" s="158"/>
    </row>
    <row r="174" spans="3:13" s="102" customFormat="1">
      <c r="C174" s="125"/>
      <c r="D174" s="299"/>
      <c r="E174" s="290"/>
      <c r="F174" s="117"/>
      <c r="G174" s="117"/>
      <c r="H174" s="117"/>
      <c r="I174" s="117"/>
      <c r="M174" s="158"/>
    </row>
    <row r="175" spans="3:13" s="102" customFormat="1">
      <c r="C175" s="125"/>
      <c r="D175" s="299"/>
      <c r="E175" s="290"/>
      <c r="F175" s="117"/>
      <c r="G175" s="117"/>
      <c r="H175" s="117"/>
      <c r="I175" s="117"/>
      <c r="M175" s="158"/>
    </row>
    <row r="176" spans="3:13" s="102" customFormat="1">
      <c r="C176" s="125"/>
      <c r="D176" s="299"/>
      <c r="E176" s="290"/>
      <c r="F176" s="117"/>
      <c r="G176" s="117"/>
      <c r="H176" s="117"/>
      <c r="I176" s="117"/>
      <c r="M176" s="158"/>
    </row>
    <row r="177" spans="3:13" s="102" customFormat="1">
      <c r="C177" s="125"/>
      <c r="D177" s="299"/>
      <c r="E177" s="290"/>
      <c r="F177" s="117"/>
      <c r="G177" s="117"/>
      <c r="H177" s="117"/>
      <c r="I177" s="117"/>
      <c r="M177" s="158"/>
    </row>
    <row r="178" spans="3:13" s="102" customFormat="1">
      <c r="C178" s="125"/>
      <c r="D178" s="299"/>
      <c r="E178" s="290"/>
      <c r="F178" s="117"/>
      <c r="G178" s="117"/>
      <c r="H178" s="117"/>
      <c r="I178" s="117"/>
      <c r="M178" s="158"/>
    </row>
    <row r="179" spans="3:13" s="102" customFormat="1">
      <c r="C179" s="125"/>
      <c r="D179" s="299"/>
      <c r="E179" s="290"/>
      <c r="F179" s="117"/>
      <c r="G179" s="117"/>
      <c r="H179" s="117"/>
      <c r="I179" s="117"/>
      <c r="M179" s="158"/>
    </row>
    <row r="180" spans="3:13" s="102" customFormat="1">
      <c r="C180" s="125"/>
      <c r="D180" s="299"/>
      <c r="E180" s="290"/>
      <c r="F180" s="117"/>
      <c r="G180" s="117"/>
      <c r="H180" s="117"/>
      <c r="I180" s="117"/>
      <c r="M180" s="158"/>
    </row>
    <row r="181" spans="3:13" s="102" customFormat="1">
      <c r="C181" s="125"/>
      <c r="D181" s="299"/>
      <c r="E181" s="290"/>
      <c r="F181" s="117"/>
      <c r="G181" s="117"/>
      <c r="H181" s="117"/>
      <c r="I181" s="117"/>
      <c r="M181" s="158"/>
    </row>
    <row r="182" spans="3:13" s="102" customFormat="1">
      <c r="C182" s="125"/>
      <c r="D182" s="299"/>
      <c r="E182" s="290"/>
      <c r="F182" s="117"/>
      <c r="G182" s="117"/>
      <c r="H182" s="117"/>
      <c r="I182" s="117"/>
      <c r="M182" s="158"/>
    </row>
    <row r="183" spans="3:13" s="102" customFormat="1">
      <c r="C183" s="125"/>
      <c r="D183" s="299"/>
      <c r="E183" s="290"/>
      <c r="F183" s="117"/>
      <c r="G183" s="117"/>
      <c r="H183" s="117"/>
      <c r="I183" s="117"/>
      <c r="M183" s="158"/>
    </row>
    <row r="184" spans="3:13" s="102" customFormat="1">
      <c r="C184" s="125"/>
      <c r="D184" s="299"/>
      <c r="E184" s="290"/>
      <c r="F184" s="117"/>
      <c r="G184" s="117"/>
      <c r="H184" s="117"/>
      <c r="I184" s="117"/>
      <c r="M184" s="158"/>
    </row>
    <row r="185" spans="3:13" s="102" customFormat="1">
      <c r="C185" s="125"/>
      <c r="D185" s="299"/>
      <c r="E185" s="290"/>
      <c r="F185" s="117"/>
      <c r="G185" s="117"/>
      <c r="H185" s="117"/>
      <c r="I185" s="117"/>
      <c r="M185" s="158"/>
    </row>
    <row r="186" spans="3:13" s="102" customFormat="1">
      <c r="C186" s="125"/>
      <c r="D186" s="299"/>
      <c r="E186" s="290"/>
      <c r="F186" s="117"/>
      <c r="G186" s="117"/>
      <c r="H186" s="117"/>
      <c r="I186" s="117"/>
      <c r="M186" s="158"/>
    </row>
    <row r="187" spans="3:13" s="102" customFormat="1">
      <c r="C187" s="125"/>
      <c r="D187" s="299"/>
      <c r="E187" s="290"/>
      <c r="F187" s="117"/>
      <c r="G187" s="117"/>
      <c r="H187" s="117"/>
      <c r="I187" s="117"/>
      <c r="M187" s="158"/>
    </row>
    <row r="188" spans="3:13" s="102" customFormat="1">
      <c r="C188" s="125"/>
      <c r="D188" s="299"/>
      <c r="E188" s="290"/>
      <c r="F188" s="117"/>
      <c r="G188" s="117"/>
      <c r="H188" s="117"/>
      <c r="I188" s="117"/>
      <c r="M188" s="158"/>
    </row>
    <row r="189" spans="3:13" s="102" customFormat="1">
      <c r="C189" s="125"/>
      <c r="D189" s="299"/>
      <c r="E189" s="290"/>
      <c r="F189" s="117"/>
      <c r="G189" s="117"/>
      <c r="H189" s="117"/>
      <c r="I189" s="117"/>
      <c r="M189" s="158"/>
    </row>
    <row r="190" spans="3:13" s="102" customFormat="1">
      <c r="C190" s="125"/>
      <c r="D190" s="299"/>
      <c r="E190" s="290"/>
      <c r="F190" s="117"/>
      <c r="G190" s="117"/>
      <c r="H190" s="117"/>
      <c r="I190" s="117"/>
      <c r="M190" s="158"/>
    </row>
    <row r="191" spans="3:13" s="102" customFormat="1">
      <c r="C191" s="125"/>
      <c r="D191" s="299"/>
      <c r="E191" s="290"/>
      <c r="F191" s="117"/>
      <c r="G191" s="117"/>
      <c r="H191" s="117"/>
      <c r="I191" s="117"/>
      <c r="M191" s="158"/>
    </row>
    <row r="192" spans="3:13" s="102" customFormat="1">
      <c r="C192" s="125"/>
      <c r="D192" s="299"/>
      <c r="E192" s="290"/>
      <c r="F192" s="117"/>
      <c r="G192" s="117"/>
      <c r="H192" s="117"/>
      <c r="I192" s="117"/>
      <c r="M192" s="158"/>
    </row>
    <row r="193" spans="3:13" s="102" customFormat="1">
      <c r="C193" s="125"/>
      <c r="D193" s="299"/>
      <c r="E193" s="290"/>
      <c r="F193" s="117"/>
      <c r="G193" s="117"/>
      <c r="H193" s="117"/>
      <c r="I193" s="117"/>
      <c r="M193" s="158"/>
    </row>
    <row r="194" spans="3:13" s="102" customFormat="1">
      <c r="C194" s="125"/>
      <c r="D194" s="299"/>
      <c r="E194" s="290"/>
      <c r="F194" s="117"/>
      <c r="G194" s="117"/>
      <c r="H194" s="117"/>
      <c r="I194" s="117"/>
      <c r="M194" s="158"/>
    </row>
    <row r="195" spans="3:13" s="102" customFormat="1">
      <c r="C195" s="125"/>
      <c r="D195" s="299"/>
      <c r="E195" s="290"/>
      <c r="F195" s="117"/>
      <c r="G195" s="117"/>
      <c r="H195" s="117"/>
      <c r="I195" s="117"/>
      <c r="M195" s="158"/>
    </row>
    <row r="196" spans="3:13" s="102" customFormat="1">
      <c r="C196" s="125"/>
      <c r="D196" s="299"/>
      <c r="E196" s="290"/>
      <c r="F196" s="117"/>
      <c r="G196" s="117"/>
      <c r="H196" s="117"/>
      <c r="I196" s="117"/>
      <c r="M196" s="158"/>
    </row>
    <row r="197" spans="3:13" s="102" customFormat="1">
      <c r="C197" s="125"/>
      <c r="D197" s="299"/>
      <c r="E197" s="290"/>
      <c r="F197" s="117"/>
      <c r="G197" s="117"/>
      <c r="H197" s="117"/>
      <c r="I197" s="117"/>
      <c r="M197" s="158"/>
    </row>
    <row r="198" spans="3:13" s="102" customFormat="1">
      <c r="C198" s="125"/>
      <c r="D198" s="299"/>
      <c r="E198" s="290"/>
      <c r="F198" s="117"/>
      <c r="G198" s="117"/>
      <c r="H198" s="117"/>
      <c r="I198" s="117"/>
      <c r="M198" s="158"/>
    </row>
    <row r="199" spans="3:13" s="102" customFormat="1">
      <c r="C199" s="125"/>
      <c r="D199" s="299"/>
      <c r="E199" s="290"/>
      <c r="F199" s="117"/>
      <c r="G199" s="117"/>
      <c r="H199" s="117"/>
      <c r="I199" s="117"/>
      <c r="M199" s="158"/>
    </row>
    <row r="200" spans="3:13" s="102" customFormat="1">
      <c r="C200" s="125"/>
      <c r="D200" s="299"/>
      <c r="E200" s="290"/>
      <c r="F200" s="117"/>
      <c r="G200" s="117"/>
      <c r="H200" s="117"/>
      <c r="I200" s="117"/>
      <c r="M200" s="158"/>
    </row>
    <row r="201" spans="3:13" s="102" customFormat="1">
      <c r="C201" s="125"/>
      <c r="D201" s="299"/>
      <c r="E201" s="290"/>
      <c r="F201" s="117"/>
      <c r="G201" s="117"/>
      <c r="H201" s="117"/>
      <c r="I201" s="117"/>
      <c r="M201" s="158"/>
    </row>
    <row r="202" spans="3:13" s="102" customFormat="1">
      <c r="C202" s="125"/>
      <c r="D202" s="299"/>
      <c r="E202" s="290"/>
      <c r="F202" s="117"/>
      <c r="G202" s="117"/>
      <c r="H202" s="117"/>
      <c r="I202" s="117"/>
      <c r="M202" s="158"/>
    </row>
    <row r="203" spans="3:13" s="102" customFormat="1">
      <c r="C203" s="125"/>
      <c r="D203" s="299"/>
      <c r="E203" s="290"/>
      <c r="F203" s="117"/>
      <c r="G203" s="117"/>
      <c r="H203" s="117"/>
      <c r="I203" s="117"/>
      <c r="M203" s="158"/>
    </row>
    <row r="204" spans="3:13" s="102" customFormat="1">
      <c r="C204" s="125"/>
      <c r="D204" s="299"/>
      <c r="E204" s="290"/>
      <c r="F204" s="117"/>
      <c r="G204" s="117"/>
      <c r="H204" s="117"/>
      <c r="I204" s="117"/>
      <c r="M204" s="158"/>
    </row>
    <row r="205" spans="3:13" s="102" customFormat="1">
      <c r="C205" s="125"/>
      <c r="D205" s="299"/>
      <c r="E205" s="290"/>
      <c r="F205" s="117"/>
      <c r="G205" s="117"/>
      <c r="H205" s="117"/>
      <c r="I205" s="117"/>
      <c r="M205" s="158"/>
    </row>
    <row r="206" spans="3:13" s="102" customFormat="1">
      <c r="C206" s="125"/>
      <c r="D206" s="299"/>
      <c r="E206" s="290"/>
      <c r="F206" s="117"/>
      <c r="G206" s="117"/>
      <c r="H206" s="117"/>
      <c r="I206" s="117"/>
      <c r="M206" s="158"/>
    </row>
    <row r="207" spans="3:13" s="102" customFormat="1">
      <c r="C207" s="125"/>
      <c r="D207" s="299"/>
      <c r="E207" s="290"/>
      <c r="F207" s="117"/>
      <c r="G207" s="117"/>
      <c r="H207" s="117"/>
      <c r="I207" s="117"/>
      <c r="M207" s="158"/>
    </row>
    <row r="208" spans="3:13" s="102" customFormat="1">
      <c r="C208" s="125"/>
      <c r="D208" s="299"/>
      <c r="E208" s="290"/>
      <c r="F208" s="117"/>
      <c r="G208" s="117"/>
      <c r="H208" s="117"/>
      <c r="I208" s="117"/>
      <c r="M208" s="158"/>
    </row>
    <row r="209" spans="3:13" s="102" customFormat="1">
      <c r="C209" s="125"/>
      <c r="D209" s="299"/>
      <c r="E209" s="290"/>
      <c r="F209" s="117"/>
      <c r="G209" s="117"/>
      <c r="H209" s="117"/>
      <c r="I209" s="117"/>
      <c r="M209" s="158"/>
    </row>
    <row r="210" spans="3:13" s="102" customFormat="1">
      <c r="C210" s="125"/>
      <c r="D210" s="299"/>
      <c r="E210" s="290"/>
      <c r="F210" s="117"/>
      <c r="G210" s="117"/>
      <c r="H210" s="117"/>
      <c r="I210" s="117"/>
      <c r="M210" s="158"/>
    </row>
    <row r="211" spans="3:13" s="102" customFormat="1">
      <c r="C211" s="125"/>
      <c r="D211" s="299"/>
      <c r="E211" s="290"/>
      <c r="F211" s="117"/>
      <c r="G211" s="117"/>
      <c r="H211" s="117"/>
      <c r="I211" s="117"/>
      <c r="M211" s="158"/>
    </row>
    <row r="212" spans="3:13" s="102" customFormat="1">
      <c r="C212" s="125"/>
      <c r="D212" s="299"/>
      <c r="E212" s="290"/>
      <c r="F212" s="117"/>
      <c r="G212" s="117"/>
      <c r="H212" s="117"/>
      <c r="I212" s="117"/>
      <c r="M212" s="158"/>
    </row>
    <row r="213" spans="3:13" s="102" customFormat="1">
      <c r="C213" s="125"/>
      <c r="D213" s="299"/>
      <c r="E213" s="290"/>
      <c r="F213" s="117"/>
      <c r="G213" s="117"/>
      <c r="H213" s="117"/>
      <c r="I213" s="117"/>
      <c r="M213" s="158"/>
    </row>
    <row r="214" spans="3:13" s="102" customFormat="1">
      <c r="C214" s="125"/>
      <c r="D214" s="299"/>
      <c r="E214" s="290"/>
      <c r="F214" s="117"/>
      <c r="G214" s="117"/>
      <c r="H214" s="117"/>
      <c r="I214" s="117"/>
      <c r="M214" s="158"/>
    </row>
    <row r="215" spans="3:13" s="102" customFormat="1">
      <c r="C215" s="125"/>
      <c r="D215" s="299"/>
      <c r="E215" s="290"/>
      <c r="F215" s="117"/>
      <c r="G215" s="117"/>
      <c r="H215" s="117"/>
      <c r="I215" s="117"/>
      <c r="M215" s="158"/>
    </row>
    <row r="216" spans="3:13" s="102" customFormat="1">
      <c r="C216" s="125"/>
      <c r="D216" s="299"/>
      <c r="E216" s="290"/>
      <c r="F216" s="117"/>
      <c r="G216" s="117"/>
      <c r="H216" s="117"/>
      <c r="I216" s="117"/>
      <c r="M216" s="158"/>
    </row>
    <row r="217" spans="3:13" s="102" customFormat="1">
      <c r="C217" s="125"/>
      <c r="D217" s="299"/>
      <c r="E217" s="290"/>
      <c r="F217" s="117"/>
      <c r="G217" s="117"/>
      <c r="H217" s="117"/>
      <c r="I217" s="117"/>
      <c r="M217" s="158"/>
    </row>
    <row r="218" spans="3:13" s="102" customFormat="1">
      <c r="C218" s="125"/>
      <c r="D218" s="299"/>
      <c r="E218" s="290"/>
      <c r="F218" s="117"/>
      <c r="G218" s="117"/>
      <c r="H218" s="117"/>
      <c r="I218" s="117"/>
      <c r="M218" s="158"/>
    </row>
    <row r="219" spans="3:13" s="102" customFormat="1">
      <c r="C219" s="125"/>
      <c r="D219" s="299"/>
      <c r="E219" s="290"/>
      <c r="F219" s="117"/>
      <c r="G219" s="117"/>
      <c r="H219" s="117"/>
      <c r="I219" s="117"/>
      <c r="M219" s="158"/>
    </row>
    <row r="220" spans="3:13" s="102" customFormat="1">
      <c r="C220" s="125"/>
      <c r="D220" s="299"/>
      <c r="E220" s="290"/>
      <c r="F220" s="117"/>
      <c r="G220" s="117"/>
      <c r="H220" s="117"/>
      <c r="I220" s="117"/>
      <c r="M220" s="158"/>
    </row>
    <row r="221" spans="3:13" s="102" customFormat="1">
      <c r="C221" s="125"/>
      <c r="D221" s="299"/>
      <c r="E221" s="290"/>
      <c r="F221" s="117"/>
      <c r="G221" s="117"/>
      <c r="H221" s="117"/>
      <c r="I221" s="117"/>
      <c r="M221" s="158"/>
    </row>
    <row r="222" spans="3:13" s="102" customFormat="1">
      <c r="C222" s="125"/>
      <c r="D222" s="299"/>
      <c r="E222" s="290"/>
      <c r="F222" s="117"/>
      <c r="G222" s="117"/>
      <c r="H222" s="117"/>
      <c r="I222" s="117"/>
      <c r="M222" s="158"/>
    </row>
    <row r="223" spans="3:13" s="102" customFormat="1">
      <c r="C223" s="125"/>
      <c r="D223" s="299"/>
      <c r="E223" s="290"/>
      <c r="F223" s="117"/>
      <c r="G223" s="117"/>
      <c r="H223" s="117"/>
      <c r="I223" s="117"/>
      <c r="M223" s="158"/>
    </row>
    <row r="224" spans="3:13" s="102" customFormat="1">
      <c r="C224" s="125"/>
      <c r="D224" s="299"/>
      <c r="E224" s="290"/>
      <c r="F224" s="117"/>
      <c r="G224" s="117"/>
      <c r="H224" s="117"/>
      <c r="I224" s="117"/>
      <c r="M224" s="158"/>
    </row>
    <row r="225" spans="3:13" s="102" customFormat="1">
      <c r="C225" s="125"/>
      <c r="D225" s="299"/>
      <c r="E225" s="290"/>
      <c r="F225" s="117"/>
      <c r="G225" s="117"/>
      <c r="H225" s="117"/>
      <c r="I225" s="117"/>
      <c r="M225" s="158"/>
    </row>
    <row r="226" spans="3:13" s="102" customFormat="1">
      <c r="C226" s="125"/>
      <c r="D226" s="299"/>
      <c r="E226" s="290"/>
      <c r="F226" s="117"/>
      <c r="G226" s="117"/>
      <c r="H226" s="117"/>
      <c r="I226" s="117"/>
      <c r="M226" s="158"/>
    </row>
    <row r="227" spans="3:13" s="102" customFormat="1">
      <c r="C227" s="125"/>
      <c r="D227" s="299"/>
      <c r="E227" s="290"/>
      <c r="F227" s="117"/>
      <c r="G227" s="117"/>
      <c r="H227" s="117"/>
      <c r="I227" s="117"/>
      <c r="M227" s="158"/>
    </row>
    <row r="228" spans="3:13" s="102" customFormat="1">
      <c r="C228" s="125"/>
      <c r="D228" s="299"/>
      <c r="E228" s="290"/>
      <c r="F228" s="117"/>
      <c r="G228" s="117"/>
      <c r="H228" s="117"/>
      <c r="I228" s="117"/>
      <c r="M228" s="158"/>
    </row>
    <row r="229" spans="3:13" s="102" customFormat="1">
      <c r="C229" s="125"/>
      <c r="D229" s="299"/>
      <c r="E229" s="290"/>
      <c r="F229" s="117"/>
      <c r="G229" s="117"/>
      <c r="H229" s="117"/>
      <c r="I229" s="117"/>
      <c r="M229" s="158"/>
    </row>
    <row r="230" spans="3:13" s="102" customFormat="1">
      <c r="C230" s="125"/>
      <c r="D230" s="299"/>
      <c r="E230" s="290"/>
      <c r="F230" s="117"/>
      <c r="G230" s="117"/>
      <c r="H230" s="117"/>
      <c r="I230" s="117"/>
      <c r="M230" s="158"/>
    </row>
    <row r="231" spans="3:13" s="102" customFormat="1">
      <c r="C231" s="125"/>
      <c r="D231" s="299"/>
      <c r="E231" s="290"/>
      <c r="F231" s="117"/>
      <c r="G231" s="117"/>
      <c r="H231" s="117"/>
      <c r="I231" s="117"/>
      <c r="M231" s="158"/>
    </row>
    <row r="232" spans="3:13" s="102" customFormat="1">
      <c r="C232" s="125"/>
      <c r="D232" s="299"/>
      <c r="E232" s="290"/>
      <c r="F232" s="117"/>
      <c r="G232" s="117"/>
      <c r="H232" s="117"/>
      <c r="I232" s="117"/>
      <c r="M232" s="158"/>
    </row>
    <row r="233" spans="3:13" s="102" customFormat="1">
      <c r="C233" s="125"/>
      <c r="D233" s="299"/>
      <c r="E233" s="290"/>
      <c r="F233" s="117"/>
      <c r="G233" s="117"/>
      <c r="H233" s="117"/>
      <c r="I233" s="117"/>
      <c r="M233" s="158"/>
    </row>
    <row r="234" spans="3:13" s="102" customFormat="1">
      <c r="C234" s="125"/>
      <c r="D234" s="299"/>
      <c r="E234" s="290"/>
      <c r="F234" s="117"/>
      <c r="G234" s="117"/>
      <c r="H234" s="117"/>
      <c r="I234" s="117"/>
      <c r="M234" s="158"/>
    </row>
    <row r="235" spans="3:13" s="102" customFormat="1">
      <c r="C235" s="125"/>
      <c r="D235" s="299"/>
      <c r="E235" s="290"/>
      <c r="F235" s="117"/>
      <c r="G235" s="117"/>
      <c r="H235" s="117"/>
      <c r="I235" s="117"/>
      <c r="M235" s="158"/>
    </row>
    <row r="236" spans="3:13" s="102" customFormat="1">
      <c r="C236" s="125"/>
      <c r="D236" s="299"/>
      <c r="E236" s="290"/>
      <c r="F236" s="117"/>
      <c r="G236" s="117"/>
      <c r="H236" s="117"/>
      <c r="I236" s="117"/>
      <c r="M236" s="158"/>
    </row>
    <row r="237" spans="3:13" s="102" customFormat="1">
      <c r="C237" s="125"/>
      <c r="D237" s="299"/>
      <c r="E237" s="290"/>
      <c r="F237" s="117"/>
      <c r="G237" s="117"/>
      <c r="H237" s="117"/>
      <c r="I237" s="117"/>
      <c r="M237" s="158"/>
    </row>
    <row r="238" spans="3:13" s="102" customFormat="1">
      <c r="C238" s="125"/>
      <c r="D238" s="299"/>
      <c r="E238" s="290"/>
      <c r="F238" s="117"/>
      <c r="G238" s="117"/>
      <c r="H238" s="117"/>
      <c r="I238" s="117"/>
      <c r="M238" s="158"/>
    </row>
    <row r="239" spans="3:13" s="102" customFormat="1">
      <c r="C239" s="125"/>
      <c r="D239" s="299"/>
      <c r="E239" s="290"/>
      <c r="F239" s="117"/>
      <c r="G239" s="117"/>
      <c r="H239" s="117"/>
      <c r="I239" s="117"/>
      <c r="M239" s="158"/>
    </row>
    <row r="240" spans="3:13" s="102" customFormat="1">
      <c r="C240" s="125"/>
      <c r="D240" s="299"/>
      <c r="E240" s="290"/>
      <c r="F240" s="117"/>
      <c r="G240" s="117"/>
      <c r="H240" s="117"/>
      <c r="I240" s="117"/>
      <c r="M240" s="158"/>
    </row>
    <row r="241" spans="3:13" s="102" customFormat="1">
      <c r="C241" s="125"/>
      <c r="D241" s="299"/>
      <c r="E241" s="290"/>
      <c r="F241" s="117"/>
      <c r="G241" s="117"/>
      <c r="H241" s="117"/>
      <c r="I241" s="117"/>
      <c r="M241" s="158"/>
    </row>
    <row r="242" spans="3:13" s="102" customFormat="1">
      <c r="C242" s="125"/>
      <c r="D242" s="299"/>
      <c r="E242" s="290"/>
      <c r="F242" s="117"/>
      <c r="G242" s="117"/>
      <c r="H242" s="117"/>
      <c r="I242" s="117"/>
      <c r="M242" s="158"/>
    </row>
    <row r="243" spans="3:13" s="102" customFormat="1">
      <c r="C243" s="125"/>
      <c r="D243" s="299"/>
      <c r="E243" s="290"/>
      <c r="F243" s="117"/>
      <c r="G243" s="117"/>
      <c r="H243" s="117"/>
      <c r="I243" s="117"/>
      <c r="M243" s="158"/>
    </row>
    <row r="244" spans="3:13" s="102" customFormat="1">
      <c r="C244" s="125"/>
      <c r="D244" s="299"/>
      <c r="E244" s="290"/>
      <c r="F244" s="117"/>
      <c r="G244" s="117"/>
      <c r="H244" s="117"/>
      <c r="I244" s="117"/>
      <c r="M244" s="158"/>
    </row>
    <row r="245" spans="3:13" s="102" customFormat="1">
      <c r="C245" s="125"/>
      <c r="D245" s="299"/>
      <c r="E245" s="290"/>
      <c r="F245" s="117"/>
      <c r="G245" s="117"/>
      <c r="H245" s="117"/>
      <c r="I245" s="117"/>
      <c r="M245" s="158"/>
    </row>
    <row r="246" spans="3:13" s="102" customFormat="1">
      <c r="C246" s="125"/>
      <c r="D246" s="299"/>
      <c r="E246" s="290"/>
      <c r="F246" s="117"/>
      <c r="G246" s="117"/>
      <c r="H246" s="117"/>
      <c r="I246" s="117"/>
      <c r="M246" s="158"/>
    </row>
    <row r="247" spans="3:13" s="102" customFormat="1">
      <c r="C247" s="125"/>
      <c r="D247" s="299"/>
      <c r="E247" s="290"/>
      <c r="F247" s="117"/>
      <c r="G247" s="117"/>
      <c r="H247" s="117"/>
      <c r="I247" s="117"/>
      <c r="M247" s="158"/>
    </row>
    <row r="248" spans="3:13" s="102" customFormat="1">
      <c r="C248" s="125"/>
      <c r="D248" s="299"/>
      <c r="E248" s="290"/>
      <c r="F248" s="117"/>
      <c r="G248" s="117"/>
      <c r="H248" s="117"/>
      <c r="I248" s="117"/>
      <c r="M248" s="158"/>
    </row>
    <row r="249" spans="3:13" s="102" customFormat="1">
      <c r="C249" s="125"/>
      <c r="D249" s="299"/>
      <c r="E249" s="290"/>
      <c r="F249" s="117"/>
      <c r="G249" s="117"/>
      <c r="H249" s="117"/>
      <c r="I249" s="117"/>
      <c r="M249" s="158"/>
    </row>
    <row r="250" spans="3:13" s="102" customFormat="1">
      <c r="C250" s="125"/>
      <c r="D250" s="299"/>
      <c r="E250" s="290"/>
      <c r="F250" s="117"/>
      <c r="G250" s="117"/>
      <c r="H250" s="117"/>
      <c r="I250" s="117"/>
      <c r="M250" s="158"/>
    </row>
    <row r="251" spans="3:13" s="102" customFormat="1">
      <c r="C251" s="125"/>
      <c r="D251" s="299"/>
      <c r="E251" s="290"/>
      <c r="F251" s="117"/>
      <c r="G251" s="117"/>
      <c r="H251" s="117"/>
      <c r="I251" s="117"/>
      <c r="M251" s="158"/>
    </row>
    <row r="252" spans="3:13" s="102" customFormat="1">
      <c r="C252" s="125"/>
      <c r="D252" s="299"/>
      <c r="E252" s="290"/>
      <c r="F252" s="117"/>
      <c r="G252" s="117"/>
      <c r="H252" s="117"/>
      <c r="I252" s="117"/>
      <c r="M252" s="158"/>
    </row>
    <row r="253" spans="3:13" s="102" customFormat="1">
      <c r="C253" s="125"/>
      <c r="D253" s="299"/>
      <c r="E253" s="290"/>
      <c r="F253" s="117"/>
      <c r="G253" s="117"/>
      <c r="H253" s="117"/>
      <c r="I253" s="117"/>
      <c r="M253" s="158"/>
    </row>
    <row r="254" spans="3:13" s="102" customFormat="1">
      <c r="C254" s="125"/>
      <c r="D254" s="299"/>
      <c r="E254" s="290"/>
      <c r="F254" s="117"/>
      <c r="G254" s="117"/>
      <c r="H254" s="117"/>
      <c r="I254" s="117"/>
      <c r="M254" s="158"/>
    </row>
    <row r="255" spans="3:13" s="102" customFormat="1">
      <c r="C255" s="125"/>
      <c r="D255" s="299"/>
      <c r="E255" s="290"/>
      <c r="F255" s="117"/>
      <c r="G255" s="117"/>
      <c r="H255" s="117"/>
      <c r="I255" s="117"/>
      <c r="M255" s="158"/>
    </row>
    <row r="256" spans="3:13" s="102" customFormat="1">
      <c r="C256" s="125"/>
      <c r="D256" s="299"/>
      <c r="E256" s="290"/>
      <c r="F256" s="117"/>
      <c r="G256" s="117"/>
      <c r="H256" s="117"/>
      <c r="I256" s="117"/>
      <c r="M256" s="158"/>
    </row>
    <row r="257" spans="3:13" s="102" customFormat="1">
      <c r="C257" s="125"/>
      <c r="D257" s="299"/>
      <c r="E257" s="290"/>
      <c r="F257" s="117"/>
      <c r="G257" s="117"/>
      <c r="H257" s="117"/>
      <c r="I257" s="117"/>
      <c r="M257" s="158"/>
    </row>
    <row r="258" spans="3:13" s="102" customFormat="1">
      <c r="C258" s="125"/>
      <c r="D258" s="299"/>
      <c r="E258" s="290"/>
      <c r="F258" s="117"/>
      <c r="G258" s="117"/>
      <c r="H258" s="117"/>
      <c r="I258" s="117"/>
      <c r="M258" s="158"/>
    </row>
    <row r="259" spans="3:13" s="102" customFormat="1">
      <c r="C259" s="125"/>
      <c r="D259" s="299"/>
      <c r="E259" s="290"/>
      <c r="F259" s="117"/>
      <c r="G259" s="117"/>
      <c r="H259" s="117"/>
      <c r="I259" s="117"/>
      <c r="M259" s="158"/>
    </row>
    <row r="260" spans="3:13" s="102" customFormat="1">
      <c r="C260" s="125"/>
      <c r="D260" s="299"/>
      <c r="E260" s="290"/>
      <c r="F260" s="117"/>
      <c r="G260" s="117"/>
      <c r="H260" s="117"/>
      <c r="I260" s="117"/>
      <c r="M260" s="158"/>
    </row>
    <row r="261" spans="3:13" s="102" customFormat="1">
      <c r="C261" s="125"/>
      <c r="D261" s="299"/>
      <c r="E261" s="290"/>
      <c r="F261" s="117"/>
      <c r="G261" s="117"/>
      <c r="H261" s="117"/>
      <c r="I261" s="117"/>
      <c r="M261" s="158"/>
    </row>
    <row r="262" spans="3:13" s="102" customFormat="1">
      <c r="C262" s="125"/>
      <c r="D262" s="299"/>
      <c r="E262" s="290"/>
      <c r="F262" s="117"/>
      <c r="G262" s="117"/>
      <c r="H262" s="117"/>
      <c r="I262" s="117"/>
      <c r="M262" s="158"/>
    </row>
    <row r="263" spans="3:13" s="102" customFormat="1">
      <c r="C263" s="125"/>
      <c r="D263" s="299"/>
      <c r="E263" s="290"/>
      <c r="F263" s="117"/>
      <c r="G263" s="117"/>
      <c r="H263" s="117"/>
      <c r="I263" s="117"/>
      <c r="M263" s="158"/>
    </row>
    <row r="264" spans="3:13" s="102" customFormat="1">
      <c r="C264" s="125"/>
      <c r="D264" s="299"/>
      <c r="E264" s="290"/>
      <c r="F264" s="117"/>
      <c r="G264" s="117"/>
      <c r="H264" s="117"/>
      <c r="I264" s="117"/>
      <c r="M264" s="158"/>
    </row>
    <row r="265" spans="3:13" s="102" customFormat="1">
      <c r="C265" s="125"/>
      <c r="D265" s="299"/>
      <c r="E265" s="290"/>
      <c r="F265" s="117"/>
      <c r="G265" s="117"/>
      <c r="H265" s="117"/>
      <c r="I265" s="117"/>
      <c r="M265" s="158"/>
    </row>
    <row r="266" spans="3:13" s="102" customFormat="1">
      <c r="C266" s="125"/>
      <c r="D266" s="299"/>
      <c r="E266" s="290"/>
      <c r="F266" s="117"/>
      <c r="G266" s="117"/>
      <c r="H266" s="117"/>
      <c r="I266" s="117"/>
      <c r="M266" s="158"/>
    </row>
    <row r="267" spans="3:13" s="102" customFormat="1">
      <c r="C267" s="125"/>
      <c r="D267" s="299"/>
      <c r="E267" s="290"/>
      <c r="F267" s="117"/>
      <c r="G267" s="117"/>
      <c r="H267" s="117"/>
      <c r="I267" s="117"/>
      <c r="M267" s="158"/>
    </row>
    <row r="268" spans="3:13" s="102" customFormat="1">
      <c r="C268" s="125"/>
      <c r="D268" s="299"/>
      <c r="E268" s="290"/>
      <c r="F268" s="117"/>
      <c r="G268" s="117"/>
      <c r="H268" s="117"/>
      <c r="I268" s="117"/>
      <c r="M268" s="158"/>
    </row>
    <row r="269" spans="3:13" s="102" customFormat="1">
      <c r="C269" s="125"/>
      <c r="D269" s="299"/>
      <c r="E269" s="290"/>
      <c r="F269" s="117"/>
      <c r="G269" s="117"/>
      <c r="H269" s="117"/>
      <c r="I269" s="117"/>
      <c r="M269" s="158"/>
    </row>
    <row r="270" spans="3:13" s="102" customFormat="1">
      <c r="C270" s="125"/>
      <c r="D270" s="299"/>
      <c r="E270" s="290"/>
      <c r="F270" s="117"/>
      <c r="G270" s="117"/>
      <c r="H270" s="117"/>
      <c r="I270" s="117"/>
      <c r="M270" s="158"/>
    </row>
    <row r="271" spans="3:13" s="102" customFormat="1">
      <c r="C271" s="125"/>
      <c r="D271" s="299"/>
      <c r="E271" s="290"/>
      <c r="F271" s="117"/>
      <c r="G271" s="117"/>
      <c r="H271" s="117"/>
      <c r="I271" s="117"/>
      <c r="M271" s="158"/>
    </row>
    <row r="272" spans="3:13" s="102" customFormat="1">
      <c r="C272" s="125"/>
      <c r="D272" s="299"/>
      <c r="E272" s="290"/>
      <c r="F272" s="117"/>
      <c r="G272" s="117"/>
      <c r="H272" s="117"/>
      <c r="I272" s="117"/>
      <c r="M272" s="158"/>
    </row>
    <row r="273" spans="3:13" s="102" customFormat="1">
      <c r="C273" s="125"/>
      <c r="D273" s="299"/>
      <c r="E273" s="290"/>
      <c r="F273" s="117"/>
      <c r="G273" s="117"/>
      <c r="H273" s="117"/>
      <c r="I273" s="117"/>
      <c r="M273" s="158"/>
    </row>
    <row r="274" spans="3:13" s="102" customFormat="1">
      <c r="C274" s="125"/>
      <c r="D274" s="299"/>
      <c r="E274" s="290"/>
      <c r="F274" s="117"/>
      <c r="G274" s="117"/>
      <c r="H274" s="117"/>
      <c r="I274" s="117"/>
      <c r="M274" s="158"/>
    </row>
    <row r="275" spans="3:13" s="102" customFormat="1">
      <c r="C275" s="125"/>
      <c r="D275" s="299"/>
      <c r="E275" s="290"/>
      <c r="F275" s="117"/>
      <c r="G275" s="117"/>
      <c r="H275" s="117"/>
      <c r="I275" s="117"/>
      <c r="M275" s="158"/>
    </row>
    <row r="276" spans="3:13" s="102" customFormat="1">
      <c r="C276" s="125"/>
      <c r="D276" s="299"/>
      <c r="E276" s="290"/>
      <c r="F276" s="117"/>
      <c r="G276" s="117"/>
      <c r="H276" s="117"/>
      <c r="I276" s="117"/>
      <c r="M276" s="158"/>
    </row>
    <row r="277" spans="3:13" s="102" customFormat="1">
      <c r="C277" s="125"/>
      <c r="D277" s="299"/>
      <c r="E277" s="290"/>
      <c r="F277" s="117"/>
      <c r="G277" s="117"/>
      <c r="H277" s="117"/>
      <c r="I277" s="117"/>
      <c r="M277" s="158"/>
    </row>
    <row r="278" spans="3:13" s="102" customFormat="1">
      <c r="C278" s="125"/>
      <c r="D278" s="299"/>
      <c r="E278" s="290"/>
      <c r="F278" s="117"/>
      <c r="G278" s="117"/>
      <c r="H278" s="117"/>
      <c r="I278" s="117"/>
      <c r="M278" s="158"/>
    </row>
    <row r="279" spans="3:13" s="102" customFormat="1">
      <c r="C279" s="125"/>
      <c r="D279" s="299"/>
      <c r="E279" s="290"/>
      <c r="F279" s="117"/>
      <c r="G279" s="117"/>
      <c r="H279" s="117"/>
      <c r="I279" s="117"/>
      <c r="M279" s="158"/>
    </row>
    <row r="280" spans="3:13" s="102" customFormat="1">
      <c r="C280" s="125"/>
      <c r="D280" s="299"/>
      <c r="E280" s="290"/>
      <c r="F280" s="117"/>
      <c r="G280" s="117"/>
      <c r="H280" s="117"/>
      <c r="I280" s="117"/>
      <c r="M280" s="158"/>
    </row>
    <row r="281" spans="3:13" s="102" customFormat="1">
      <c r="C281" s="125"/>
      <c r="D281" s="299"/>
      <c r="E281" s="290"/>
      <c r="F281" s="117"/>
      <c r="G281" s="117"/>
      <c r="H281" s="117"/>
      <c r="I281" s="117"/>
      <c r="M281" s="158"/>
    </row>
    <row r="282" spans="3:13" s="102" customFormat="1">
      <c r="C282" s="125"/>
      <c r="D282" s="299"/>
      <c r="E282" s="290"/>
      <c r="F282" s="117"/>
      <c r="G282" s="117"/>
      <c r="H282" s="117"/>
      <c r="I282" s="117"/>
      <c r="M282" s="158"/>
    </row>
    <row r="283" spans="3:13" s="102" customFormat="1">
      <c r="C283" s="125"/>
      <c r="D283" s="299"/>
      <c r="E283" s="290"/>
      <c r="F283" s="117"/>
      <c r="G283" s="117"/>
      <c r="H283" s="117"/>
      <c r="I283" s="117"/>
      <c r="M283" s="158"/>
    </row>
    <row r="284" spans="3:13" s="102" customFormat="1">
      <c r="C284" s="125"/>
      <c r="D284" s="299"/>
      <c r="E284" s="290"/>
      <c r="F284" s="117"/>
      <c r="G284" s="117"/>
      <c r="H284" s="117"/>
      <c r="I284" s="117"/>
      <c r="M284" s="158"/>
    </row>
    <row r="285" spans="3:13" s="102" customFormat="1">
      <c r="C285" s="125"/>
      <c r="D285" s="299"/>
      <c r="E285" s="290"/>
      <c r="F285" s="117"/>
      <c r="G285" s="117"/>
      <c r="H285" s="117"/>
      <c r="I285" s="117"/>
      <c r="M285" s="158"/>
    </row>
    <row r="286" spans="3:13" s="102" customFormat="1">
      <c r="C286" s="125"/>
      <c r="D286" s="299"/>
      <c r="E286" s="290"/>
      <c r="F286" s="117"/>
      <c r="G286" s="117"/>
      <c r="H286" s="117"/>
      <c r="I286" s="117"/>
      <c r="M286" s="158"/>
    </row>
    <row r="287" spans="3:13" s="102" customFormat="1">
      <c r="C287" s="125"/>
      <c r="D287" s="299"/>
      <c r="E287" s="290"/>
      <c r="F287" s="117"/>
      <c r="G287" s="117"/>
      <c r="H287" s="117"/>
      <c r="I287" s="117"/>
      <c r="M287" s="158"/>
    </row>
    <row r="288" spans="3:13" s="102" customFormat="1">
      <c r="C288" s="125"/>
      <c r="D288" s="299"/>
      <c r="E288" s="290"/>
      <c r="F288" s="117"/>
      <c r="G288" s="117"/>
      <c r="H288" s="117"/>
      <c r="I288" s="117"/>
      <c r="M288" s="158"/>
    </row>
    <row r="289" spans="2:8">
      <c r="B289" s="102"/>
      <c r="D289" s="299"/>
      <c r="E289" s="290"/>
      <c r="F289" s="117"/>
      <c r="G289" s="117"/>
      <c r="H289" s="117"/>
    </row>
    <row r="290" spans="2:8">
      <c r="B290" s="102"/>
      <c r="D290" s="299"/>
      <c r="E290" s="290"/>
      <c r="F290" s="117"/>
      <c r="G290" s="117"/>
      <c r="H290" s="117"/>
    </row>
    <row r="291" spans="2:8">
      <c r="B291" s="102"/>
      <c r="D291" s="299"/>
      <c r="E291" s="290"/>
      <c r="F291" s="117"/>
      <c r="G291" s="117"/>
      <c r="H291" s="117"/>
    </row>
  </sheetData>
  <mergeCells count="10">
    <mergeCell ref="B9:L9"/>
    <mergeCell ref="B23:L23"/>
    <mergeCell ref="B46:L46"/>
    <mergeCell ref="B65:L65"/>
    <mergeCell ref="G7:H7"/>
    <mergeCell ref="C2:J2"/>
    <mergeCell ref="E7:F7"/>
    <mergeCell ref="I7:J7"/>
    <mergeCell ref="B6:L6"/>
    <mergeCell ref="K7:L7"/>
  </mergeCells>
  <printOptions horizontalCentered="1" headings="1"/>
  <pageMargins left="0.70866141732283472" right="0.70866141732283472" top="0.86614173228346458" bottom="0.74803149606299213" header="0.31496062992125984" footer="0.31496062992125984"/>
  <pageSetup paperSize="9" fitToHeight="0" orientation="landscape" r:id="rId1"/>
  <headerFooter>
    <oddHeader>&amp;LNH COLLECTION MARSEILLE&amp;C&amp;14SOE Glassware</oddHeader>
    <oddFooter>&amp;LPrepared by Gustavo Martínez&amp;R01 March 2017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3" tint="0.59999389629810485"/>
  </sheetPr>
  <dimension ref="A1:AA118"/>
  <sheetViews>
    <sheetView workbookViewId="0">
      <selection activeCell="F2" sqref="F2"/>
    </sheetView>
  </sheetViews>
  <sheetFormatPr defaultColWidth="9.1796875" defaultRowHeight="14.5"/>
  <cols>
    <col min="1" max="1" width="4.7265625" style="191" customWidth="1"/>
    <col min="2" max="2" width="27.54296875" style="305" bestFit="1" customWidth="1"/>
    <col min="3" max="3" width="12.1796875" style="306" customWidth="1"/>
    <col min="4" max="4" width="19.54296875" style="307" bestFit="1" customWidth="1"/>
    <col min="5" max="5" width="9.7265625" style="307" customWidth="1"/>
    <col min="6" max="6" width="11" style="307" bestFit="1" customWidth="1"/>
    <col min="7" max="8" width="11" style="307" customWidth="1"/>
    <col min="9" max="9" width="10.26953125" style="306" bestFit="1" customWidth="1"/>
    <col min="10" max="10" width="10.81640625" style="306" bestFit="1" customWidth="1"/>
    <col min="11" max="11" width="0" style="127" hidden="1" customWidth="1"/>
    <col min="12" max="12" width="10.81640625" style="127" hidden="1" customWidth="1"/>
    <col min="13" max="13" width="10.1796875" style="127" bestFit="1" customWidth="1"/>
    <col min="14" max="27" width="9.1796875" style="127"/>
  </cols>
  <sheetData>
    <row r="1" spans="1:27" ht="15.5">
      <c r="B1" s="149" t="s">
        <v>574</v>
      </c>
      <c r="C1" s="711"/>
      <c r="D1" s="711"/>
      <c r="E1" s="711"/>
      <c r="F1" s="712"/>
      <c r="G1" s="548"/>
      <c r="H1" s="548"/>
      <c r="I1" s="264"/>
      <c r="J1" s="264"/>
    </row>
    <row r="2" spans="1:27" s="208" customFormat="1" ht="18.5">
      <c r="A2" s="265"/>
      <c r="B2" s="149"/>
      <c r="D2" s="308"/>
      <c r="E2" s="308" t="s">
        <v>581</v>
      </c>
      <c r="F2" s="500">
        <f>+Briefing!E33</f>
        <v>20</v>
      </c>
      <c r="G2" s="548"/>
      <c r="H2" s="548"/>
      <c r="I2" s="209"/>
      <c r="J2" s="209"/>
    </row>
    <row r="3" spans="1:27" s="127" customFormat="1">
      <c r="A3" s="191"/>
      <c r="D3" s="713" t="s">
        <v>809</v>
      </c>
      <c r="E3" s="713"/>
      <c r="F3" s="500">
        <f>+Briefing!E34</f>
        <v>60</v>
      </c>
      <c r="G3" s="548"/>
      <c r="H3" s="548"/>
    </row>
    <row r="4" spans="1:27" s="127" customFormat="1" ht="21.75" customHeight="1">
      <c r="A4" s="191"/>
      <c r="B4" s="716"/>
      <c r="C4" s="717"/>
      <c r="D4" s="717"/>
      <c r="E4" s="717"/>
      <c r="F4" s="717"/>
      <c r="G4" s="717"/>
      <c r="H4" s="717"/>
      <c r="I4" s="717"/>
      <c r="J4" s="717"/>
      <c r="K4" s="717"/>
      <c r="L4" s="717"/>
    </row>
    <row r="5" spans="1:27">
      <c r="A5" s="102"/>
      <c r="B5" s="490"/>
      <c r="C5" s="490"/>
      <c r="D5" s="490"/>
      <c r="E5" s="689" t="s">
        <v>564</v>
      </c>
      <c r="F5" s="701"/>
      <c r="G5" s="688" t="s">
        <v>44</v>
      </c>
      <c r="H5" s="689"/>
      <c r="I5" s="702" t="s">
        <v>46</v>
      </c>
      <c r="J5" s="703"/>
      <c r="K5" s="704" t="s">
        <v>28</v>
      </c>
      <c r="L5" s="705"/>
      <c r="Y5"/>
      <c r="Z5"/>
      <c r="AA5"/>
    </row>
    <row r="6" spans="1:27">
      <c r="A6" s="102"/>
      <c r="B6" s="193" t="s">
        <v>590</v>
      </c>
      <c r="C6" s="202" t="s">
        <v>591</v>
      </c>
      <c r="D6" s="202" t="s">
        <v>732</v>
      </c>
      <c r="E6" s="194" t="s">
        <v>593</v>
      </c>
      <c r="F6" s="194" t="s">
        <v>594</v>
      </c>
      <c r="G6" s="194" t="s">
        <v>593</v>
      </c>
      <c r="H6" s="194" t="s">
        <v>594</v>
      </c>
      <c r="I6" s="194" t="s">
        <v>593</v>
      </c>
      <c r="J6" s="194" t="s">
        <v>594</v>
      </c>
      <c r="K6" s="194" t="s">
        <v>593</v>
      </c>
      <c r="L6" s="194" t="s">
        <v>594</v>
      </c>
      <c r="Y6"/>
      <c r="Z6"/>
      <c r="AA6"/>
    </row>
    <row r="7" spans="1:27">
      <c r="B7" s="718" t="s">
        <v>746</v>
      </c>
      <c r="C7" s="718"/>
      <c r="D7" s="718"/>
      <c r="E7" s="718"/>
      <c r="F7" s="718"/>
      <c r="G7" s="718"/>
      <c r="H7" s="718"/>
      <c r="I7" s="718"/>
      <c r="J7" s="718"/>
      <c r="K7" s="718"/>
      <c r="L7" s="718"/>
      <c r="Y7"/>
      <c r="Z7"/>
      <c r="AA7"/>
    </row>
    <row r="8" spans="1:27">
      <c r="B8" s="496" t="s">
        <v>747</v>
      </c>
      <c r="C8" s="500">
        <v>1.25</v>
      </c>
      <c r="D8" s="212">
        <f t="shared" ref="D8:D21" si="0">C8*$F$3</f>
        <v>75</v>
      </c>
      <c r="E8" s="295">
        <v>4.3600000000000003</v>
      </c>
      <c r="F8" s="502">
        <f>E8*D8</f>
        <v>327</v>
      </c>
      <c r="G8" s="197">
        <v>3.46</v>
      </c>
      <c r="H8" s="512">
        <f>G8*D8</f>
        <v>259.5</v>
      </c>
      <c r="I8" s="295">
        <v>5.92</v>
      </c>
      <c r="J8" s="502">
        <f>I8*D8</f>
        <v>444</v>
      </c>
      <c r="K8" s="295">
        <v>7</v>
      </c>
      <c r="L8" s="502">
        <f>K8*D8</f>
        <v>525</v>
      </c>
      <c r="Y8"/>
      <c r="Z8"/>
      <c r="AA8"/>
    </row>
    <row r="9" spans="1:27">
      <c r="B9" s="496" t="s">
        <v>810</v>
      </c>
      <c r="C9" s="500">
        <v>1.25</v>
      </c>
      <c r="D9" s="212">
        <f t="shared" si="0"/>
        <v>75</v>
      </c>
      <c r="E9" s="295">
        <v>6.54</v>
      </c>
      <c r="F9" s="502">
        <f t="shared" ref="F9:F27" si="1">E9*D9</f>
        <v>490.5</v>
      </c>
      <c r="G9" s="197">
        <v>8.08</v>
      </c>
      <c r="H9" s="512">
        <f t="shared" ref="H9:H27" si="2">G9*D9</f>
        <v>606</v>
      </c>
      <c r="I9" s="295">
        <v>8.32</v>
      </c>
      <c r="J9" s="502">
        <f t="shared" ref="J9:J27" si="3">I9*D9</f>
        <v>624</v>
      </c>
      <c r="K9" s="295">
        <v>13.35</v>
      </c>
      <c r="L9" s="502">
        <f t="shared" ref="L9:L27" si="4">K9*D9</f>
        <v>1001.25</v>
      </c>
    </row>
    <row r="10" spans="1:27">
      <c r="B10" s="496" t="s">
        <v>750</v>
      </c>
      <c r="C10" s="500">
        <v>2.15</v>
      </c>
      <c r="D10" s="212">
        <f t="shared" si="0"/>
        <v>129</v>
      </c>
      <c r="E10" s="295">
        <v>12.09</v>
      </c>
      <c r="F10" s="502">
        <f t="shared" si="1"/>
        <v>1559.61</v>
      </c>
      <c r="G10" s="197">
        <v>12.05</v>
      </c>
      <c r="H10" s="512">
        <f t="shared" si="2"/>
        <v>1554.45</v>
      </c>
      <c r="I10" s="295">
        <v>15.34</v>
      </c>
      <c r="J10" s="502">
        <f t="shared" si="3"/>
        <v>1978.86</v>
      </c>
      <c r="K10" s="295">
        <v>19</v>
      </c>
      <c r="L10" s="502">
        <f t="shared" si="4"/>
        <v>2451</v>
      </c>
    </row>
    <row r="11" spans="1:27">
      <c r="B11" s="496" t="s">
        <v>752</v>
      </c>
      <c r="C11" s="500">
        <v>0.85</v>
      </c>
      <c r="D11" s="212">
        <f t="shared" si="0"/>
        <v>51</v>
      </c>
      <c r="E11" s="295">
        <v>8.5500000000000007</v>
      </c>
      <c r="F11" s="502">
        <f t="shared" si="1"/>
        <v>436.05</v>
      </c>
      <c r="G11" s="197">
        <v>34.31</v>
      </c>
      <c r="H11" s="512">
        <f t="shared" si="2"/>
        <v>1749.8100000000002</v>
      </c>
      <c r="I11" s="295">
        <v>10</v>
      </c>
      <c r="J11" s="502">
        <f t="shared" si="3"/>
        <v>510</v>
      </c>
      <c r="K11" s="295">
        <v>16</v>
      </c>
      <c r="L11" s="502">
        <f t="shared" si="4"/>
        <v>816</v>
      </c>
    </row>
    <row r="12" spans="1:27">
      <c r="B12" s="496" t="s">
        <v>753</v>
      </c>
      <c r="C12" s="500">
        <v>0.75</v>
      </c>
      <c r="D12" s="212">
        <f t="shared" si="0"/>
        <v>45</v>
      </c>
      <c r="E12" s="295">
        <v>12.5</v>
      </c>
      <c r="F12" s="502">
        <f t="shared" si="1"/>
        <v>562.5</v>
      </c>
      <c r="G12" s="197">
        <v>11.6</v>
      </c>
      <c r="H12" s="512">
        <f t="shared" si="2"/>
        <v>522</v>
      </c>
      <c r="I12" s="295">
        <v>11</v>
      </c>
      <c r="J12" s="502">
        <f t="shared" si="3"/>
        <v>495</v>
      </c>
      <c r="K12" s="295">
        <v>18</v>
      </c>
      <c r="L12" s="502">
        <f t="shared" si="4"/>
        <v>810</v>
      </c>
    </row>
    <row r="13" spans="1:27">
      <c r="B13" s="496" t="s">
        <v>754</v>
      </c>
      <c r="C13" s="500">
        <v>0.55000000000000004</v>
      </c>
      <c r="D13" s="212">
        <f t="shared" si="0"/>
        <v>33</v>
      </c>
      <c r="E13" s="295">
        <v>8.5</v>
      </c>
      <c r="F13" s="502">
        <f t="shared" si="1"/>
        <v>280.5</v>
      </c>
      <c r="G13" s="197">
        <v>12.05</v>
      </c>
      <c r="H13" s="512">
        <f t="shared" si="2"/>
        <v>397.65000000000003</v>
      </c>
      <c r="I13" s="295">
        <v>9.6</v>
      </c>
      <c r="J13" s="502">
        <f t="shared" si="3"/>
        <v>316.8</v>
      </c>
      <c r="K13" s="295">
        <v>18</v>
      </c>
      <c r="L13" s="502">
        <f t="shared" si="4"/>
        <v>594</v>
      </c>
    </row>
    <row r="14" spans="1:27">
      <c r="B14" s="496" t="s">
        <v>755</v>
      </c>
      <c r="C14" s="500">
        <v>0.55000000000000004</v>
      </c>
      <c r="D14" s="212">
        <f t="shared" si="0"/>
        <v>33</v>
      </c>
      <c r="E14" s="295">
        <v>2.08</v>
      </c>
      <c r="F14" s="502">
        <f t="shared" si="1"/>
        <v>68.64</v>
      </c>
      <c r="G14" s="197">
        <v>3.38</v>
      </c>
      <c r="H14" s="512">
        <f t="shared" si="2"/>
        <v>111.53999999999999</v>
      </c>
      <c r="I14" s="295">
        <v>5.97</v>
      </c>
      <c r="J14" s="502">
        <f t="shared" si="3"/>
        <v>197.01</v>
      </c>
      <c r="K14" s="295">
        <v>9</v>
      </c>
      <c r="L14" s="502">
        <f t="shared" si="4"/>
        <v>297</v>
      </c>
    </row>
    <row r="15" spans="1:27">
      <c r="B15" s="496" t="s">
        <v>610</v>
      </c>
      <c r="C15" s="500">
        <v>0.55000000000000004</v>
      </c>
      <c r="D15" s="212">
        <f t="shared" si="0"/>
        <v>33</v>
      </c>
      <c r="E15" s="295">
        <v>1.33</v>
      </c>
      <c r="F15" s="502">
        <f t="shared" si="1"/>
        <v>43.89</v>
      </c>
      <c r="G15" s="197">
        <v>2.52</v>
      </c>
      <c r="H15" s="512">
        <f t="shared" si="2"/>
        <v>83.16</v>
      </c>
      <c r="I15" s="295">
        <v>4.0999999999999996</v>
      </c>
      <c r="J15" s="502">
        <f t="shared" si="3"/>
        <v>135.29999999999998</v>
      </c>
      <c r="K15" s="295">
        <v>9</v>
      </c>
      <c r="L15" s="502">
        <f t="shared" si="4"/>
        <v>297</v>
      </c>
    </row>
    <row r="16" spans="1:27">
      <c r="B16" s="496" t="s">
        <v>613</v>
      </c>
      <c r="C16" s="500">
        <v>0.85</v>
      </c>
      <c r="D16" s="212">
        <f t="shared" si="0"/>
        <v>51</v>
      </c>
      <c r="E16" s="295">
        <v>2.65</v>
      </c>
      <c r="F16" s="502">
        <f t="shared" si="1"/>
        <v>135.15</v>
      </c>
      <c r="G16" s="197">
        <v>2.91</v>
      </c>
      <c r="H16" s="512">
        <f t="shared" si="2"/>
        <v>148.41</v>
      </c>
      <c r="I16" s="295">
        <v>5.45</v>
      </c>
      <c r="J16" s="502">
        <f t="shared" si="3"/>
        <v>277.95</v>
      </c>
      <c r="K16" s="295">
        <v>7</v>
      </c>
      <c r="L16" s="502">
        <f t="shared" si="4"/>
        <v>357</v>
      </c>
    </row>
    <row r="17" spans="1:12">
      <c r="B17" s="496" t="s">
        <v>616</v>
      </c>
      <c r="C17" s="500">
        <v>0.85</v>
      </c>
      <c r="D17" s="212">
        <f t="shared" si="0"/>
        <v>51</v>
      </c>
      <c r="E17" s="295">
        <v>2</v>
      </c>
      <c r="F17" s="502">
        <f t="shared" si="1"/>
        <v>102</v>
      </c>
      <c r="G17" s="197">
        <v>2.36</v>
      </c>
      <c r="H17" s="512">
        <f t="shared" si="2"/>
        <v>120.36</v>
      </c>
      <c r="I17" s="295">
        <v>3.72</v>
      </c>
      <c r="J17" s="502">
        <f t="shared" si="3"/>
        <v>189.72</v>
      </c>
      <c r="K17" s="295">
        <v>7</v>
      </c>
      <c r="L17" s="502">
        <f t="shared" si="4"/>
        <v>357</v>
      </c>
    </row>
    <row r="18" spans="1:12">
      <c r="B18" s="496" t="s">
        <v>756</v>
      </c>
      <c r="C18" s="500">
        <v>1.25</v>
      </c>
      <c r="D18" s="212">
        <f t="shared" si="0"/>
        <v>75</v>
      </c>
      <c r="E18" s="295">
        <v>9.9</v>
      </c>
      <c r="F18" s="502">
        <f t="shared" si="1"/>
        <v>742.5</v>
      </c>
      <c r="G18" s="197">
        <v>15.31</v>
      </c>
      <c r="H18" s="512">
        <f t="shared" si="2"/>
        <v>1148.25</v>
      </c>
      <c r="I18" s="295">
        <v>23.29</v>
      </c>
      <c r="J18" s="502">
        <f t="shared" si="3"/>
        <v>1746.75</v>
      </c>
      <c r="K18" s="295">
        <v>20</v>
      </c>
      <c r="L18" s="502">
        <f t="shared" si="4"/>
        <v>1500</v>
      </c>
    </row>
    <row r="19" spans="1:12">
      <c r="B19" s="496" t="s">
        <v>757</v>
      </c>
      <c r="C19" s="500">
        <v>1.25</v>
      </c>
      <c r="D19" s="212">
        <f t="shared" si="0"/>
        <v>75</v>
      </c>
      <c r="E19" s="295">
        <v>24.96</v>
      </c>
      <c r="F19" s="502">
        <f t="shared" si="1"/>
        <v>1872</v>
      </c>
      <c r="G19" s="197">
        <v>18</v>
      </c>
      <c r="H19" s="512">
        <f t="shared" si="2"/>
        <v>1350</v>
      </c>
      <c r="I19" s="295">
        <v>30.69</v>
      </c>
      <c r="J19" s="502">
        <f t="shared" si="3"/>
        <v>2301.75</v>
      </c>
      <c r="K19" s="295">
        <v>27</v>
      </c>
      <c r="L19" s="502">
        <f t="shared" si="4"/>
        <v>2025</v>
      </c>
    </row>
    <row r="20" spans="1:12">
      <c r="B20" s="496" t="s">
        <v>758</v>
      </c>
      <c r="C20" s="500">
        <v>0.55000000000000004</v>
      </c>
      <c r="D20" s="212">
        <f t="shared" si="0"/>
        <v>33</v>
      </c>
      <c r="E20" s="295">
        <v>11.28</v>
      </c>
      <c r="F20" s="502">
        <f t="shared" si="1"/>
        <v>372.23999999999995</v>
      </c>
      <c r="G20" s="197">
        <v>10.17</v>
      </c>
      <c r="H20" s="512">
        <f t="shared" si="2"/>
        <v>335.61</v>
      </c>
      <c r="I20" s="295">
        <v>8.5</v>
      </c>
      <c r="J20" s="502">
        <f t="shared" si="3"/>
        <v>280.5</v>
      </c>
      <c r="K20" s="295">
        <v>7</v>
      </c>
      <c r="L20" s="502">
        <f t="shared" si="4"/>
        <v>231</v>
      </c>
    </row>
    <row r="21" spans="1:12">
      <c r="B21" s="496" t="s">
        <v>759</v>
      </c>
      <c r="C21" s="500">
        <v>0.35</v>
      </c>
      <c r="D21" s="212">
        <f t="shared" si="0"/>
        <v>21</v>
      </c>
      <c r="E21" s="295">
        <v>13</v>
      </c>
      <c r="F21" s="502">
        <f t="shared" si="1"/>
        <v>273</v>
      </c>
      <c r="G21" s="197">
        <v>11.39</v>
      </c>
      <c r="H21" s="512">
        <f t="shared" si="2"/>
        <v>239.19</v>
      </c>
      <c r="I21" s="295">
        <v>12.2</v>
      </c>
      <c r="J21" s="502">
        <f t="shared" si="3"/>
        <v>256.2</v>
      </c>
      <c r="K21" s="295">
        <v>7</v>
      </c>
      <c r="L21" s="502">
        <f t="shared" si="4"/>
        <v>147</v>
      </c>
    </row>
    <row r="22" spans="1:12">
      <c r="B22" s="496" t="s">
        <v>760</v>
      </c>
      <c r="C22" s="500">
        <v>1</v>
      </c>
      <c r="D22" s="274">
        <f>C22*F2</f>
        <v>20</v>
      </c>
      <c r="E22" s="295">
        <v>5.77</v>
      </c>
      <c r="F22" s="502">
        <f t="shared" si="1"/>
        <v>115.39999999999999</v>
      </c>
      <c r="G22" s="197">
        <v>6.46</v>
      </c>
      <c r="H22" s="512">
        <f t="shared" si="2"/>
        <v>129.19999999999999</v>
      </c>
      <c r="I22" s="295">
        <v>5</v>
      </c>
      <c r="J22" s="502">
        <f t="shared" si="3"/>
        <v>100</v>
      </c>
      <c r="K22" s="295">
        <v>36</v>
      </c>
      <c r="L22" s="502">
        <f t="shared" si="4"/>
        <v>720</v>
      </c>
    </row>
    <row r="23" spans="1:12">
      <c r="B23" s="496" t="s">
        <v>761</v>
      </c>
      <c r="C23" s="500">
        <v>0.35</v>
      </c>
      <c r="D23" s="212">
        <f>C23*$F$3</f>
        <v>21</v>
      </c>
      <c r="E23" s="295">
        <v>7.25</v>
      </c>
      <c r="F23" s="502">
        <f t="shared" si="1"/>
        <v>152.25</v>
      </c>
      <c r="G23" s="197">
        <v>5.21</v>
      </c>
      <c r="H23" s="512">
        <f t="shared" si="2"/>
        <v>109.41</v>
      </c>
      <c r="I23" s="295">
        <v>12</v>
      </c>
      <c r="J23" s="502">
        <f t="shared" si="3"/>
        <v>252</v>
      </c>
      <c r="K23" s="295">
        <v>15</v>
      </c>
      <c r="L23" s="502">
        <f t="shared" si="4"/>
        <v>315</v>
      </c>
    </row>
    <row r="24" spans="1:12">
      <c r="B24" s="496" t="s">
        <v>762</v>
      </c>
      <c r="C24" s="500">
        <v>0.25</v>
      </c>
      <c r="D24" s="212">
        <f>C24*$F$3</f>
        <v>15</v>
      </c>
      <c r="E24" s="295">
        <v>15</v>
      </c>
      <c r="F24" s="502">
        <f t="shared" si="1"/>
        <v>225</v>
      </c>
      <c r="G24" s="197">
        <v>10.06</v>
      </c>
      <c r="H24" s="512">
        <f t="shared" si="2"/>
        <v>150.9</v>
      </c>
      <c r="I24" s="295">
        <v>16</v>
      </c>
      <c r="J24" s="502">
        <f t="shared" si="3"/>
        <v>240</v>
      </c>
      <c r="K24" s="295">
        <v>20</v>
      </c>
      <c r="L24" s="502">
        <f t="shared" si="4"/>
        <v>300</v>
      </c>
    </row>
    <row r="25" spans="1:12">
      <c r="B25" s="496" t="s">
        <v>650</v>
      </c>
      <c r="C25" s="500">
        <v>1.1000000000000001</v>
      </c>
      <c r="D25" s="212">
        <f>C25*$F$2</f>
        <v>22</v>
      </c>
      <c r="E25" s="295">
        <v>12.82</v>
      </c>
      <c r="F25" s="502">
        <f t="shared" si="1"/>
        <v>282.04000000000002</v>
      </c>
      <c r="G25" s="197">
        <v>16.11</v>
      </c>
      <c r="H25" s="512">
        <f t="shared" si="2"/>
        <v>354.41999999999996</v>
      </c>
      <c r="I25" s="295">
        <v>9.6</v>
      </c>
      <c r="J25" s="502">
        <f t="shared" si="3"/>
        <v>211.2</v>
      </c>
      <c r="K25" s="295">
        <v>15</v>
      </c>
      <c r="L25" s="502">
        <f t="shared" si="4"/>
        <v>330</v>
      </c>
    </row>
    <row r="26" spans="1:12">
      <c r="B26" s="496" t="s">
        <v>653</v>
      </c>
      <c r="C26" s="500">
        <v>1.1000000000000001</v>
      </c>
      <c r="D26" s="212">
        <f>C26*$F$2</f>
        <v>22</v>
      </c>
      <c r="E26" s="295">
        <v>12.82</v>
      </c>
      <c r="F26" s="502">
        <f t="shared" si="1"/>
        <v>282.04000000000002</v>
      </c>
      <c r="G26" s="197">
        <v>17.2</v>
      </c>
      <c r="H26" s="512">
        <f t="shared" si="2"/>
        <v>378.4</v>
      </c>
      <c r="I26" s="295">
        <v>9.6</v>
      </c>
      <c r="J26" s="502">
        <f t="shared" si="3"/>
        <v>211.2</v>
      </c>
      <c r="K26" s="295">
        <v>15</v>
      </c>
      <c r="L26" s="502">
        <f t="shared" si="4"/>
        <v>330</v>
      </c>
    </row>
    <row r="27" spans="1:12">
      <c r="B27" s="501" t="s">
        <v>811</v>
      </c>
      <c r="C27" s="500">
        <v>1.1000000000000001</v>
      </c>
      <c r="D27" s="212">
        <f>C27*$F$2</f>
        <v>22</v>
      </c>
      <c r="E27" s="499">
        <v>0</v>
      </c>
      <c r="F27" s="502">
        <f t="shared" si="1"/>
        <v>0</v>
      </c>
      <c r="G27" s="197">
        <v>99</v>
      </c>
      <c r="H27" s="512">
        <f t="shared" si="2"/>
        <v>2178</v>
      </c>
      <c r="I27" s="295">
        <v>129.15</v>
      </c>
      <c r="J27" s="502">
        <f t="shared" si="3"/>
        <v>2841.3</v>
      </c>
      <c r="K27" s="295">
        <f t="shared" ref="K27" si="5">E27</f>
        <v>0</v>
      </c>
      <c r="L27" s="502">
        <f t="shared" si="4"/>
        <v>0</v>
      </c>
    </row>
    <row r="28" spans="1:12" s="127" customFormat="1">
      <c r="A28" s="191"/>
      <c r="B28" s="714" t="s">
        <v>765</v>
      </c>
      <c r="C28" s="715"/>
      <c r="D28" s="715"/>
      <c r="E28" s="715"/>
      <c r="F28" s="715"/>
      <c r="G28" s="715"/>
      <c r="H28" s="715"/>
      <c r="I28" s="715"/>
      <c r="J28" s="715"/>
      <c r="K28" s="715"/>
      <c r="L28" s="715"/>
    </row>
    <row r="29" spans="1:12">
      <c r="B29" s="496" t="s">
        <v>766</v>
      </c>
      <c r="C29" s="503">
        <v>1.25</v>
      </c>
      <c r="D29" s="212">
        <f t="shared" ref="D29:D41" si="6">C29*$F$3</f>
        <v>75</v>
      </c>
      <c r="E29" s="303">
        <v>1.72</v>
      </c>
      <c r="F29" s="502">
        <f>E29*D29</f>
        <v>129</v>
      </c>
      <c r="G29" s="197">
        <v>5.16</v>
      </c>
      <c r="H29" s="512">
        <f t="shared" ref="H29:H41" si="7">G29*D29</f>
        <v>387</v>
      </c>
      <c r="I29" s="295">
        <v>1.82</v>
      </c>
      <c r="J29" s="502">
        <f t="shared" ref="J29" si="8">I29*D29</f>
        <v>136.5</v>
      </c>
      <c r="K29" s="295">
        <v>3.38</v>
      </c>
      <c r="L29" s="502">
        <f t="shared" ref="L29" si="9">K29*D29</f>
        <v>253.5</v>
      </c>
    </row>
    <row r="30" spans="1:12">
      <c r="B30" s="496" t="s">
        <v>617</v>
      </c>
      <c r="C30" s="503">
        <v>0.55000000000000004</v>
      </c>
      <c r="D30" s="212">
        <f t="shared" si="6"/>
        <v>33</v>
      </c>
      <c r="E30" s="303">
        <v>1.38</v>
      </c>
      <c r="F30" s="502">
        <f t="shared" ref="F30:F61" si="10">E30*D30</f>
        <v>45.54</v>
      </c>
      <c r="G30" s="197">
        <v>3.48</v>
      </c>
      <c r="H30" s="512">
        <f t="shared" si="7"/>
        <v>114.84</v>
      </c>
      <c r="I30" s="295">
        <v>1.32</v>
      </c>
      <c r="J30" s="502">
        <f t="shared" ref="J30:J41" si="11">I30*D30</f>
        <v>43.56</v>
      </c>
      <c r="K30" s="295">
        <v>2.2000000000000002</v>
      </c>
      <c r="L30" s="502">
        <f t="shared" ref="L30:L41" si="12">K30*D30</f>
        <v>72.600000000000009</v>
      </c>
    </row>
    <row r="31" spans="1:12">
      <c r="B31" s="496" t="s">
        <v>812</v>
      </c>
      <c r="C31" s="503">
        <v>1.25</v>
      </c>
      <c r="D31" s="212">
        <f t="shared" si="6"/>
        <v>75</v>
      </c>
      <c r="E31" s="303">
        <v>1.85</v>
      </c>
      <c r="F31" s="502">
        <f t="shared" si="10"/>
        <v>138.75</v>
      </c>
      <c r="G31" s="197">
        <v>4.75</v>
      </c>
      <c r="H31" s="512">
        <f t="shared" si="7"/>
        <v>356.25</v>
      </c>
      <c r="I31" s="295">
        <v>2.63</v>
      </c>
      <c r="J31" s="502">
        <f t="shared" si="11"/>
        <v>197.25</v>
      </c>
      <c r="K31" s="295">
        <v>3.38</v>
      </c>
      <c r="L31" s="502">
        <f t="shared" si="12"/>
        <v>253.5</v>
      </c>
    </row>
    <row r="32" spans="1:12">
      <c r="B32" s="496" t="s">
        <v>618</v>
      </c>
      <c r="C32" s="503">
        <v>0.85</v>
      </c>
      <c r="D32" s="212">
        <f t="shared" si="6"/>
        <v>51</v>
      </c>
      <c r="E32" s="303">
        <v>1.28</v>
      </c>
      <c r="F32" s="502">
        <f t="shared" si="10"/>
        <v>65.28</v>
      </c>
      <c r="G32" s="197">
        <v>3.32</v>
      </c>
      <c r="H32" s="512">
        <f t="shared" si="7"/>
        <v>169.32</v>
      </c>
      <c r="I32" s="295">
        <v>1.01</v>
      </c>
      <c r="J32" s="502">
        <f t="shared" si="11"/>
        <v>51.51</v>
      </c>
      <c r="K32" s="295">
        <v>1.2</v>
      </c>
      <c r="L32" s="502">
        <f t="shared" si="12"/>
        <v>61.199999999999996</v>
      </c>
    </row>
    <row r="33" spans="2:12">
      <c r="B33" s="496" t="s">
        <v>767</v>
      </c>
      <c r="C33" s="503">
        <v>0.09</v>
      </c>
      <c r="D33" s="212">
        <f t="shared" si="6"/>
        <v>5.3999999999999995</v>
      </c>
      <c r="E33" s="303">
        <v>9.9</v>
      </c>
      <c r="F33" s="502">
        <f t="shared" si="10"/>
        <v>53.459999999999994</v>
      </c>
      <c r="G33" s="197">
        <v>5.48</v>
      </c>
      <c r="H33" s="512">
        <f t="shared" si="7"/>
        <v>29.591999999999999</v>
      </c>
      <c r="I33" s="295">
        <v>7.8</v>
      </c>
      <c r="J33" s="502">
        <f t="shared" si="11"/>
        <v>42.12</v>
      </c>
      <c r="K33" s="295">
        <v>30</v>
      </c>
      <c r="L33" s="502">
        <f t="shared" si="12"/>
        <v>161.99999999999997</v>
      </c>
    </row>
    <row r="34" spans="2:12">
      <c r="B34" s="496" t="s">
        <v>770</v>
      </c>
      <c r="C34" s="503">
        <v>1.1000000000000001</v>
      </c>
      <c r="D34" s="212">
        <f t="shared" si="6"/>
        <v>66</v>
      </c>
      <c r="E34" s="303">
        <v>1.69</v>
      </c>
      <c r="F34" s="502">
        <f t="shared" si="10"/>
        <v>111.53999999999999</v>
      </c>
      <c r="G34" s="197">
        <v>6.22</v>
      </c>
      <c r="H34" s="512">
        <f t="shared" si="7"/>
        <v>410.52</v>
      </c>
      <c r="I34" s="295">
        <v>2.72</v>
      </c>
      <c r="J34" s="502">
        <f t="shared" si="11"/>
        <v>179.52</v>
      </c>
      <c r="K34" s="295">
        <v>5.2</v>
      </c>
      <c r="L34" s="502">
        <f t="shared" si="12"/>
        <v>343.2</v>
      </c>
    </row>
    <row r="35" spans="2:12">
      <c r="B35" s="496" t="s">
        <v>771</v>
      </c>
      <c r="C35" s="503">
        <v>2.15</v>
      </c>
      <c r="D35" s="212">
        <f t="shared" si="6"/>
        <v>129</v>
      </c>
      <c r="E35" s="303">
        <v>2.82</v>
      </c>
      <c r="F35" s="502">
        <f t="shared" si="10"/>
        <v>363.78</v>
      </c>
      <c r="G35" s="197">
        <v>5.65</v>
      </c>
      <c r="H35" s="512">
        <f t="shared" si="7"/>
        <v>728.85</v>
      </c>
      <c r="I35" s="295">
        <v>3.07</v>
      </c>
      <c r="J35" s="502">
        <f t="shared" si="11"/>
        <v>396.03</v>
      </c>
      <c r="K35" s="295">
        <v>9</v>
      </c>
      <c r="L35" s="502">
        <f t="shared" si="12"/>
        <v>1161</v>
      </c>
    </row>
    <row r="36" spans="2:12">
      <c r="B36" s="496" t="s">
        <v>772</v>
      </c>
      <c r="C36" s="503">
        <v>1.1000000000000001</v>
      </c>
      <c r="D36" s="212">
        <f t="shared" si="6"/>
        <v>66</v>
      </c>
      <c r="E36" s="303">
        <v>4.96</v>
      </c>
      <c r="F36" s="502">
        <f t="shared" si="10"/>
        <v>327.36</v>
      </c>
      <c r="G36" s="197">
        <v>12</v>
      </c>
      <c r="H36" s="512">
        <f t="shared" si="7"/>
        <v>792</v>
      </c>
      <c r="I36" s="295">
        <v>9.5399999999999991</v>
      </c>
      <c r="J36" s="502">
        <f t="shared" si="11"/>
        <v>629.64</v>
      </c>
      <c r="K36" s="295">
        <v>9</v>
      </c>
      <c r="L36" s="502">
        <f t="shared" si="12"/>
        <v>594</v>
      </c>
    </row>
    <row r="37" spans="2:12">
      <c r="B37" s="496" t="s">
        <v>773</v>
      </c>
      <c r="C37" s="503">
        <v>0.85</v>
      </c>
      <c r="D37" s="212">
        <f t="shared" si="6"/>
        <v>51</v>
      </c>
      <c r="E37" s="303">
        <v>1.94</v>
      </c>
      <c r="F37" s="502">
        <f t="shared" si="10"/>
        <v>98.94</v>
      </c>
      <c r="G37" s="197">
        <v>3.24</v>
      </c>
      <c r="H37" s="512">
        <f t="shared" si="7"/>
        <v>165.24</v>
      </c>
      <c r="I37" s="295">
        <v>8.4</v>
      </c>
      <c r="J37" s="502">
        <f t="shared" si="11"/>
        <v>428.40000000000003</v>
      </c>
      <c r="K37" s="295">
        <v>9</v>
      </c>
      <c r="L37" s="502">
        <f t="shared" si="12"/>
        <v>459</v>
      </c>
    </row>
    <row r="38" spans="2:12">
      <c r="B38" s="496" t="s">
        <v>813</v>
      </c>
      <c r="C38" s="503">
        <v>0.85</v>
      </c>
      <c r="D38" s="212">
        <f t="shared" si="6"/>
        <v>51</v>
      </c>
      <c r="E38" s="303">
        <v>1.94</v>
      </c>
      <c r="F38" s="502">
        <f t="shared" si="10"/>
        <v>98.94</v>
      </c>
      <c r="G38" s="197">
        <v>3.24</v>
      </c>
      <c r="H38" s="512">
        <f t="shared" si="7"/>
        <v>165.24</v>
      </c>
      <c r="I38" s="295">
        <v>3.4</v>
      </c>
      <c r="J38" s="502">
        <f t="shared" si="11"/>
        <v>173.4</v>
      </c>
      <c r="K38" s="295">
        <v>9</v>
      </c>
      <c r="L38" s="502">
        <f t="shared" si="12"/>
        <v>459</v>
      </c>
    </row>
    <row r="39" spans="2:12">
      <c r="B39" s="496" t="s">
        <v>776</v>
      </c>
      <c r="C39" s="503">
        <v>1.1000000000000001</v>
      </c>
      <c r="D39" s="212">
        <f t="shared" si="6"/>
        <v>66</v>
      </c>
      <c r="E39" s="303">
        <v>1.92</v>
      </c>
      <c r="F39" s="502">
        <f t="shared" si="10"/>
        <v>126.72</v>
      </c>
      <c r="G39" s="197">
        <v>4.43</v>
      </c>
      <c r="H39" s="512">
        <f t="shared" si="7"/>
        <v>292.38</v>
      </c>
      <c r="I39" s="295">
        <v>1.82</v>
      </c>
      <c r="J39" s="502">
        <f t="shared" si="11"/>
        <v>120.12</v>
      </c>
      <c r="K39" s="295">
        <v>3.38</v>
      </c>
      <c r="L39" s="502">
        <f t="shared" si="12"/>
        <v>223.07999999999998</v>
      </c>
    </row>
    <row r="40" spans="2:12">
      <c r="B40" s="496" t="s">
        <v>777</v>
      </c>
      <c r="C40" s="503">
        <v>2.15</v>
      </c>
      <c r="D40" s="212">
        <f t="shared" si="6"/>
        <v>129</v>
      </c>
      <c r="E40" s="303">
        <v>2.12</v>
      </c>
      <c r="F40" s="502">
        <f t="shared" si="10"/>
        <v>273.48</v>
      </c>
      <c r="G40" s="197">
        <v>4.75</v>
      </c>
      <c r="H40" s="512">
        <f t="shared" si="7"/>
        <v>612.75</v>
      </c>
      <c r="I40" s="295">
        <v>1.82</v>
      </c>
      <c r="J40" s="502">
        <f t="shared" si="11"/>
        <v>234.78</v>
      </c>
      <c r="K40" s="295">
        <v>9</v>
      </c>
      <c r="L40" s="502">
        <f t="shared" si="12"/>
        <v>1161</v>
      </c>
    </row>
    <row r="41" spans="2:12">
      <c r="B41" s="496" t="s">
        <v>779</v>
      </c>
      <c r="C41" s="503">
        <v>0.09</v>
      </c>
      <c r="D41" s="212">
        <f t="shared" si="6"/>
        <v>5.3999999999999995</v>
      </c>
      <c r="E41" s="303">
        <v>8.5</v>
      </c>
      <c r="F41" s="502">
        <f t="shared" si="10"/>
        <v>45.9</v>
      </c>
      <c r="G41" s="197">
        <v>12</v>
      </c>
      <c r="H41" s="512">
        <f t="shared" si="7"/>
        <v>64.8</v>
      </c>
      <c r="I41" s="295">
        <v>7.8</v>
      </c>
      <c r="J41" s="502">
        <f t="shared" si="11"/>
        <v>42.12</v>
      </c>
      <c r="K41" s="295">
        <v>30</v>
      </c>
      <c r="L41" s="502">
        <f t="shared" si="12"/>
        <v>161.99999999999997</v>
      </c>
    </row>
    <row r="42" spans="2:12">
      <c r="B42" s="714" t="s">
        <v>814</v>
      </c>
      <c r="C42" s="715"/>
      <c r="D42" s="715"/>
      <c r="E42" s="715"/>
      <c r="F42" s="715"/>
      <c r="G42" s="715"/>
      <c r="H42" s="715"/>
      <c r="I42" s="715"/>
      <c r="J42" s="715"/>
      <c r="K42" s="715"/>
      <c r="L42" s="715"/>
    </row>
    <row r="43" spans="2:12">
      <c r="B43" s="501" t="s">
        <v>815</v>
      </c>
      <c r="C43" s="503">
        <v>1.35</v>
      </c>
      <c r="D43" s="212">
        <f t="shared" ref="D43:D56" si="13">C43*$F$3</f>
        <v>81</v>
      </c>
      <c r="E43" s="315">
        <v>2.25</v>
      </c>
      <c r="F43" s="502">
        <f t="shared" si="10"/>
        <v>182.25</v>
      </c>
      <c r="G43" s="197">
        <v>6.01</v>
      </c>
      <c r="H43" s="512">
        <f t="shared" ref="H43:H56" si="14">G43*D43</f>
        <v>486.81</v>
      </c>
      <c r="I43" s="295">
        <v>2.37</v>
      </c>
      <c r="J43" s="502">
        <f t="shared" ref="J43" si="15">I43*D43</f>
        <v>191.97</v>
      </c>
      <c r="K43" s="295">
        <v>7</v>
      </c>
      <c r="L43" s="502">
        <f t="shared" ref="L43" si="16">K43*D43</f>
        <v>567</v>
      </c>
    </row>
    <row r="44" spans="2:12">
      <c r="B44" s="501" t="s">
        <v>816</v>
      </c>
      <c r="C44" s="503">
        <v>0.75</v>
      </c>
      <c r="D44" s="212">
        <f t="shared" si="13"/>
        <v>45</v>
      </c>
      <c r="E44" s="315">
        <v>2.2999999999999998</v>
      </c>
      <c r="F44" s="502">
        <f t="shared" si="10"/>
        <v>103.49999999999999</v>
      </c>
      <c r="G44" s="197">
        <v>4.33</v>
      </c>
      <c r="H44" s="512">
        <f t="shared" si="14"/>
        <v>194.85</v>
      </c>
      <c r="I44" s="295">
        <v>2.69</v>
      </c>
      <c r="J44" s="502">
        <f t="shared" ref="J44:J56" si="17">I44*D44</f>
        <v>121.05</v>
      </c>
      <c r="K44" s="295">
        <v>21</v>
      </c>
      <c r="L44" s="502">
        <f t="shared" ref="L44:L56" si="18">K44*D44</f>
        <v>945</v>
      </c>
    </row>
    <row r="45" spans="2:12">
      <c r="B45" s="501" t="s">
        <v>817</v>
      </c>
      <c r="C45" s="503">
        <v>0.85</v>
      </c>
      <c r="D45" s="212">
        <f t="shared" si="13"/>
        <v>51</v>
      </c>
      <c r="E45" s="315">
        <v>2.15</v>
      </c>
      <c r="F45" s="502">
        <f t="shared" si="10"/>
        <v>109.64999999999999</v>
      </c>
      <c r="G45" s="197">
        <v>4.33</v>
      </c>
      <c r="H45" s="512">
        <f t="shared" si="14"/>
        <v>220.83</v>
      </c>
      <c r="I45" s="295">
        <v>2.44</v>
      </c>
      <c r="J45" s="502">
        <f t="shared" si="17"/>
        <v>124.44</v>
      </c>
      <c r="K45" s="295">
        <v>21</v>
      </c>
      <c r="L45" s="502">
        <f t="shared" si="18"/>
        <v>1071</v>
      </c>
    </row>
    <row r="46" spans="2:12">
      <c r="B46" s="501" t="s">
        <v>818</v>
      </c>
      <c r="C46" s="503">
        <v>1.1000000000000001</v>
      </c>
      <c r="D46" s="212">
        <f t="shared" si="13"/>
        <v>66</v>
      </c>
      <c r="E46" s="315">
        <v>2.82</v>
      </c>
      <c r="F46" s="502">
        <f t="shared" si="10"/>
        <v>186.11999999999998</v>
      </c>
      <c r="G46" s="197">
        <v>4.5199999999999996</v>
      </c>
      <c r="H46" s="512">
        <f t="shared" si="14"/>
        <v>298.32</v>
      </c>
      <c r="I46" s="295">
        <v>2.99</v>
      </c>
      <c r="J46" s="502">
        <f t="shared" si="17"/>
        <v>197.34</v>
      </c>
      <c r="K46" s="295">
        <v>18</v>
      </c>
      <c r="L46" s="502">
        <f t="shared" si="18"/>
        <v>1188</v>
      </c>
    </row>
    <row r="47" spans="2:12">
      <c r="B47" s="501" t="s">
        <v>819</v>
      </c>
      <c r="C47" s="503">
        <v>0.45</v>
      </c>
      <c r="D47" s="212">
        <f t="shared" si="13"/>
        <v>27</v>
      </c>
      <c r="E47" s="315">
        <v>3.45</v>
      </c>
      <c r="F47" s="502">
        <f t="shared" si="10"/>
        <v>93.15</v>
      </c>
      <c r="G47" s="197">
        <v>6.37</v>
      </c>
      <c r="H47" s="512">
        <f t="shared" si="14"/>
        <v>171.99</v>
      </c>
      <c r="I47" s="295">
        <v>2.65</v>
      </c>
      <c r="J47" s="502">
        <f t="shared" si="17"/>
        <v>71.55</v>
      </c>
      <c r="K47" s="295">
        <v>8</v>
      </c>
      <c r="L47" s="502">
        <f t="shared" si="18"/>
        <v>216</v>
      </c>
    </row>
    <row r="48" spans="2:12">
      <c r="B48" s="501" t="s">
        <v>820</v>
      </c>
      <c r="C48" s="503">
        <v>0.35</v>
      </c>
      <c r="D48" s="212">
        <f t="shared" si="13"/>
        <v>21</v>
      </c>
      <c r="E48" s="315">
        <v>3</v>
      </c>
      <c r="F48" s="502">
        <f t="shared" si="10"/>
        <v>63</v>
      </c>
      <c r="G48" s="197">
        <v>5.66</v>
      </c>
      <c r="H48" s="512">
        <f t="shared" si="14"/>
        <v>118.86</v>
      </c>
      <c r="I48" s="295">
        <v>2.35</v>
      </c>
      <c r="J48" s="502">
        <f t="shared" si="17"/>
        <v>49.35</v>
      </c>
      <c r="K48" s="295">
        <v>5</v>
      </c>
      <c r="L48" s="502">
        <f t="shared" si="18"/>
        <v>105</v>
      </c>
    </row>
    <row r="49" spans="1:13">
      <c r="B49" s="501" t="s">
        <v>821</v>
      </c>
      <c r="C49" s="503">
        <v>0.65</v>
      </c>
      <c r="D49" s="212">
        <f t="shared" si="13"/>
        <v>39</v>
      </c>
      <c r="E49" s="315">
        <v>2.5499999999999998</v>
      </c>
      <c r="F49" s="502">
        <f t="shared" si="10"/>
        <v>99.449999999999989</v>
      </c>
      <c r="G49" s="197">
        <v>11.65</v>
      </c>
      <c r="H49" s="512">
        <f t="shared" si="14"/>
        <v>454.35</v>
      </c>
      <c r="I49" s="295">
        <v>2.9</v>
      </c>
      <c r="J49" s="502">
        <f t="shared" si="17"/>
        <v>113.1</v>
      </c>
      <c r="K49" s="295">
        <v>6</v>
      </c>
      <c r="L49" s="502">
        <f t="shared" si="18"/>
        <v>234</v>
      </c>
    </row>
    <row r="50" spans="1:13">
      <c r="B50" s="501" t="s">
        <v>822</v>
      </c>
      <c r="C50" s="503">
        <v>0.35</v>
      </c>
      <c r="D50" s="212">
        <f t="shared" si="13"/>
        <v>21</v>
      </c>
      <c r="E50" s="315">
        <v>3.19</v>
      </c>
      <c r="F50" s="502">
        <f t="shared" si="10"/>
        <v>66.989999999999995</v>
      </c>
      <c r="G50" s="197">
        <v>5.41</v>
      </c>
      <c r="H50" s="512">
        <f t="shared" si="14"/>
        <v>113.61</v>
      </c>
      <c r="I50" s="295">
        <v>2.2000000000000002</v>
      </c>
      <c r="J50" s="502">
        <f t="shared" si="17"/>
        <v>46.2</v>
      </c>
      <c r="K50" s="295">
        <v>6</v>
      </c>
      <c r="L50" s="502">
        <f t="shared" si="18"/>
        <v>126</v>
      </c>
    </row>
    <row r="51" spans="1:13">
      <c r="B51" s="501" t="s">
        <v>823</v>
      </c>
      <c r="C51" s="503">
        <v>0.25</v>
      </c>
      <c r="D51" s="212">
        <f t="shared" si="13"/>
        <v>15</v>
      </c>
      <c r="E51" s="315">
        <v>2.0299999999999998</v>
      </c>
      <c r="F51" s="502">
        <f t="shared" si="10"/>
        <v>30.449999999999996</v>
      </c>
      <c r="G51" s="197">
        <v>4.9000000000000004</v>
      </c>
      <c r="H51" s="512">
        <f t="shared" si="14"/>
        <v>73.5</v>
      </c>
      <c r="I51" s="295">
        <v>2.2999999999999998</v>
      </c>
      <c r="J51" s="502">
        <f t="shared" si="17"/>
        <v>34.5</v>
      </c>
      <c r="K51" s="295">
        <v>8</v>
      </c>
      <c r="L51" s="502">
        <f t="shared" si="18"/>
        <v>120</v>
      </c>
    </row>
    <row r="52" spans="1:13">
      <c r="B52" s="501" t="s">
        <v>824</v>
      </c>
      <c r="C52" s="503">
        <v>0.3</v>
      </c>
      <c r="D52" s="212">
        <f t="shared" si="13"/>
        <v>18</v>
      </c>
      <c r="E52" s="315">
        <v>4.2</v>
      </c>
      <c r="F52" s="502">
        <f t="shared" si="10"/>
        <v>75.600000000000009</v>
      </c>
      <c r="G52" s="197">
        <v>4.5</v>
      </c>
      <c r="H52" s="512">
        <f t="shared" si="14"/>
        <v>81</v>
      </c>
      <c r="I52" s="295">
        <v>2.4</v>
      </c>
      <c r="J52" s="502">
        <f t="shared" si="17"/>
        <v>43.199999999999996</v>
      </c>
      <c r="K52" s="295">
        <v>8</v>
      </c>
      <c r="L52" s="502">
        <f t="shared" si="18"/>
        <v>144</v>
      </c>
    </row>
    <row r="53" spans="1:13">
      <c r="B53" s="501" t="s">
        <v>825</v>
      </c>
      <c r="C53" s="503">
        <v>0.65</v>
      </c>
      <c r="D53" s="212">
        <f t="shared" si="13"/>
        <v>39</v>
      </c>
      <c r="E53" s="315">
        <v>5</v>
      </c>
      <c r="F53" s="502">
        <f t="shared" si="10"/>
        <v>195</v>
      </c>
      <c r="G53" s="197">
        <v>2.69</v>
      </c>
      <c r="H53" s="512">
        <f t="shared" si="14"/>
        <v>104.91</v>
      </c>
      <c r="I53" s="295">
        <v>2.1</v>
      </c>
      <c r="J53" s="502">
        <f t="shared" si="17"/>
        <v>81.900000000000006</v>
      </c>
      <c r="K53" s="295">
        <f t="shared" ref="K53" si="19">E53</f>
        <v>5</v>
      </c>
      <c r="L53" s="502">
        <f t="shared" si="18"/>
        <v>195</v>
      </c>
    </row>
    <row r="54" spans="1:13">
      <c r="B54" s="501" t="s">
        <v>826</v>
      </c>
      <c r="C54" s="503">
        <v>0.33</v>
      </c>
      <c r="D54" s="212">
        <f t="shared" si="13"/>
        <v>19.8</v>
      </c>
      <c r="E54" s="315">
        <v>1.03</v>
      </c>
      <c r="F54" s="502">
        <f t="shared" si="10"/>
        <v>20.394000000000002</v>
      </c>
      <c r="G54" s="197">
        <v>2.21</v>
      </c>
      <c r="H54" s="512">
        <f t="shared" si="14"/>
        <v>43.758000000000003</v>
      </c>
      <c r="I54" s="295">
        <v>2.4</v>
      </c>
      <c r="J54" s="502">
        <f t="shared" si="17"/>
        <v>47.52</v>
      </c>
      <c r="K54" s="295">
        <v>5</v>
      </c>
      <c r="L54" s="502">
        <f t="shared" si="18"/>
        <v>99</v>
      </c>
    </row>
    <row r="55" spans="1:13">
      <c r="B55" s="501" t="s">
        <v>827</v>
      </c>
      <c r="C55" s="503">
        <v>0.86</v>
      </c>
      <c r="D55" s="212">
        <f t="shared" si="13"/>
        <v>51.6</v>
      </c>
      <c r="E55" s="315">
        <v>1.47</v>
      </c>
      <c r="F55" s="502">
        <f t="shared" si="10"/>
        <v>75.852000000000004</v>
      </c>
      <c r="G55" s="197">
        <v>4.9000000000000004</v>
      </c>
      <c r="H55" s="512">
        <f t="shared" si="14"/>
        <v>252.84000000000003</v>
      </c>
      <c r="I55" s="295">
        <v>3.5</v>
      </c>
      <c r="J55" s="502">
        <f t="shared" si="17"/>
        <v>180.6</v>
      </c>
      <c r="K55" s="295">
        <v>4</v>
      </c>
      <c r="L55" s="502">
        <f t="shared" si="18"/>
        <v>206.4</v>
      </c>
    </row>
    <row r="56" spans="1:13">
      <c r="B56" s="501" t="s">
        <v>828</v>
      </c>
      <c r="C56" s="500">
        <v>0.35</v>
      </c>
      <c r="D56" s="212">
        <f t="shared" si="13"/>
        <v>21</v>
      </c>
      <c r="E56" s="315">
        <v>2.0299999999999998</v>
      </c>
      <c r="F56" s="502">
        <f t="shared" si="10"/>
        <v>42.629999999999995</v>
      </c>
      <c r="G56" s="197">
        <v>2.48</v>
      </c>
      <c r="H56" s="512">
        <f t="shared" si="14"/>
        <v>52.08</v>
      </c>
      <c r="I56" s="295">
        <v>0.9</v>
      </c>
      <c r="J56" s="502">
        <f t="shared" si="17"/>
        <v>18.900000000000002</v>
      </c>
      <c r="K56" s="295">
        <v>7</v>
      </c>
      <c r="L56" s="502">
        <f t="shared" si="18"/>
        <v>147</v>
      </c>
    </row>
    <row r="57" spans="1:13">
      <c r="B57" s="714" t="s">
        <v>782</v>
      </c>
      <c r="C57" s="715"/>
      <c r="D57" s="715"/>
      <c r="E57" s="715"/>
      <c r="F57" s="715"/>
      <c r="G57" s="715"/>
      <c r="H57" s="715"/>
      <c r="I57" s="715"/>
      <c r="J57" s="715"/>
      <c r="K57" s="715"/>
      <c r="L57" s="715"/>
    </row>
    <row r="58" spans="1:13">
      <c r="B58" s="504" t="s">
        <v>829</v>
      </c>
      <c r="C58" s="500"/>
      <c r="D58" s="212">
        <v>4</v>
      </c>
      <c r="E58" s="214">
        <v>2.65</v>
      </c>
      <c r="F58" s="502">
        <f t="shared" si="10"/>
        <v>10.6</v>
      </c>
      <c r="G58" s="197">
        <v>3.6</v>
      </c>
      <c r="H58" s="512">
        <f t="shared" ref="H58:H61" si="20">G58*D58</f>
        <v>14.4</v>
      </c>
      <c r="I58" s="295">
        <v>3.5</v>
      </c>
      <c r="J58" s="502">
        <f t="shared" ref="J58:J61" si="21">I58*D58</f>
        <v>14</v>
      </c>
      <c r="K58" s="295">
        <v>4</v>
      </c>
      <c r="L58" s="502">
        <f t="shared" ref="L58:L61" si="22">K58*D58</f>
        <v>16</v>
      </c>
    </row>
    <row r="59" spans="1:13">
      <c r="B59" s="501" t="s">
        <v>830</v>
      </c>
      <c r="C59" s="500"/>
      <c r="D59" s="212">
        <v>2</v>
      </c>
      <c r="E59" s="214">
        <v>3.25</v>
      </c>
      <c r="F59" s="502">
        <f t="shared" si="10"/>
        <v>6.5</v>
      </c>
      <c r="G59" s="197">
        <v>2.64</v>
      </c>
      <c r="H59" s="512">
        <f t="shared" si="20"/>
        <v>5.28</v>
      </c>
      <c r="I59" s="295">
        <v>2.4</v>
      </c>
      <c r="J59" s="502">
        <f t="shared" si="21"/>
        <v>4.8</v>
      </c>
      <c r="K59" s="295">
        <v>20</v>
      </c>
      <c r="L59" s="502">
        <f t="shared" si="22"/>
        <v>40</v>
      </c>
    </row>
    <row r="60" spans="1:13">
      <c r="B60" s="501" t="s">
        <v>831</v>
      </c>
      <c r="C60" s="500"/>
      <c r="D60" s="212">
        <v>4</v>
      </c>
      <c r="E60" s="214">
        <v>4.18</v>
      </c>
      <c r="F60" s="502">
        <f t="shared" si="10"/>
        <v>16.72</v>
      </c>
      <c r="G60" s="197">
        <v>20.440000000000001</v>
      </c>
      <c r="H60" s="512">
        <f t="shared" si="20"/>
        <v>81.760000000000005</v>
      </c>
      <c r="I60" s="295">
        <v>7.6</v>
      </c>
      <c r="J60" s="502">
        <f t="shared" si="21"/>
        <v>30.4</v>
      </c>
      <c r="K60" s="295">
        <v>54</v>
      </c>
      <c r="L60" s="502">
        <f t="shared" si="22"/>
        <v>216</v>
      </c>
    </row>
    <row r="61" spans="1:13" s="127" customFormat="1">
      <c r="A61" s="191"/>
      <c r="B61" s="496" t="s">
        <v>832</v>
      </c>
      <c r="C61" s="500">
        <v>0.8</v>
      </c>
      <c r="D61" s="212">
        <f>C61*F2</f>
        <v>16</v>
      </c>
      <c r="E61" s="214">
        <v>54.81</v>
      </c>
      <c r="F61" s="502">
        <f t="shared" si="10"/>
        <v>876.96</v>
      </c>
      <c r="G61" s="197">
        <v>62.27</v>
      </c>
      <c r="H61" s="512">
        <f t="shared" si="20"/>
        <v>996.32</v>
      </c>
      <c r="I61" s="295">
        <v>28</v>
      </c>
      <c r="J61" s="502">
        <f t="shared" si="21"/>
        <v>448</v>
      </c>
      <c r="K61" s="295">
        <v>60</v>
      </c>
      <c r="L61" s="502">
        <f t="shared" si="22"/>
        <v>960</v>
      </c>
    </row>
    <row r="62" spans="1:13" s="127" customFormat="1">
      <c r="A62" s="191"/>
      <c r="B62" s="178"/>
      <c r="D62" s="316"/>
      <c r="E62" s="179"/>
      <c r="F62" s="179"/>
      <c r="G62" s="179"/>
      <c r="H62" s="179"/>
      <c r="M62" s="192" t="s">
        <v>833</v>
      </c>
    </row>
    <row r="63" spans="1:13" s="127" customFormat="1">
      <c r="A63" s="191"/>
      <c r="B63" s="178"/>
      <c r="D63" s="179"/>
      <c r="E63" s="179"/>
      <c r="F63" s="280">
        <f>SUM(F8:F61)</f>
        <v>12455.816000000003</v>
      </c>
      <c r="G63" s="547"/>
      <c r="H63" s="280">
        <f>SUM(H8:H61)</f>
        <v>19980.510000000002</v>
      </c>
      <c r="J63" s="280">
        <f>SUM(J8:J61)</f>
        <v>18103.310000000001</v>
      </c>
      <c r="L63" s="280">
        <f>SUM(L8:L61)</f>
        <v>25363.730000000003</v>
      </c>
    </row>
    <row r="64" spans="1:13" s="127" customFormat="1">
      <c r="A64" s="191"/>
      <c r="B64" s="178"/>
      <c r="D64" s="179"/>
      <c r="E64" s="179"/>
      <c r="F64" s="179"/>
      <c r="G64" s="179"/>
      <c r="H64" s="179"/>
    </row>
    <row r="65" spans="1:10" s="127" customFormat="1">
      <c r="A65" s="191"/>
      <c r="B65" s="178"/>
      <c r="D65" s="179"/>
      <c r="E65" s="179"/>
      <c r="F65" s="179"/>
      <c r="G65" s="179"/>
      <c r="H65" s="179"/>
      <c r="I65" s="306"/>
      <c r="J65" s="306"/>
    </row>
    <row r="66" spans="1:10" s="127" customFormat="1">
      <c r="A66" s="191"/>
      <c r="B66" s="305"/>
      <c r="C66" s="306"/>
      <c r="D66" s="307"/>
      <c r="E66" s="307"/>
      <c r="F66" s="307"/>
      <c r="G66" s="307"/>
      <c r="H66" s="307"/>
      <c r="I66" s="306"/>
      <c r="J66" s="306"/>
    </row>
    <row r="67" spans="1:10" s="127" customFormat="1">
      <c r="A67" s="191"/>
      <c r="B67" s="305"/>
      <c r="C67" s="306"/>
      <c r="D67" s="307"/>
      <c r="E67" s="307"/>
      <c r="F67" s="307"/>
      <c r="G67" s="307"/>
      <c r="H67" s="307"/>
      <c r="I67" s="306"/>
      <c r="J67" s="306"/>
    </row>
    <row r="68" spans="1:10" s="127" customFormat="1">
      <c r="A68" s="191"/>
      <c r="B68" s="305"/>
      <c r="C68" s="306"/>
      <c r="D68" s="307"/>
      <c r="E68" s="307"/>
      <c r="F68" s="307"/>
      <c r="G68" s="307"/>
      <c r="H68" s="307"/>
      <c r="I68" s="306"/>
      <c r="J68" s="306"/>
    </row>
    <row r="69" spans="1:10" s="127" customFormat="1">
      <c r="A69" s="191"/>
      <c r="B69" s="305"/>
      <c r="C69" s="306"/>
      <c r="D69" s="307"/>
      <c r="E69" s="307"/>
      <c r="F69" s="307"/>
      <c r="G69" s="307"/>
      <c r="H69" s="307"/>
      <c r="I69" s="306"/>
      <c r="J69" s="306"/>
    </row>
    <row r="70" spans="1:10" s="127" customFormat="1">
      <c r="A70" s="191"/>
      <c r="B70" s="305"/>
      <c r="C70" s="306"/>
      <c r="D70" s="307"/>
      <c r="E70" s="307"/>
      <c r="F70" s="307"/>
      <c r="G70" s="307"/>
      <c r="H70" s="307"/>
      <c r="I70" s="306"/>
      <c r="J70" s="306"/>
    </row>
    <row r="71" spans="1:10" s="127" customFormat="1">
      <c r="A71" s="191"/>
      <c r="B71" s="305"/>
      <c r="C71" s="306"/>
      <c r="D71" s="307"/>
      <c r="E71" s="307"/>
      <c r="F71" s="307"/>
      <c r="G71" s="307"/>
      <c r="H71" s="307"/>
      <c r="I71" s="306"/>
      <c r="J71" s="306"/>
    </row>
    <row r="72" spans="1:10" s="127" customFormat="1">
      <c r="A72" s="191"/>
      <c r="B72" s="305"/>
      <c r="C72" s="306"/>
      <c r="D72" s="307"/>
      <c r="E72" s="307"/>
      <c r="F72" s="307"/>
      <c r="G72" s="307"/>
      <c r="H72" s="307"/>
      <c r="I72" s="306"/>
      <c r="J72" s="306"/>
    </row>
    <row r="73" spans="1:10" s="127" customFormat="1">
      <c r="A73" s="191"/>
      <c r="B73" s="305"/>
      <c r="C73" s="306"/>
      <c r="D73" s="307"/>
      <c r="E73" s="307"/>
      <c r="F73" s="307"/>
      <c r="G73" s="307"/>
      <c r="H73" s="307"/>
      <c r="I73" s="306"/>
      <c r="J73" s="306"/>
    </row>
    <row r="74" spans="1:10" s="127" customFormat="1">
      <c r="A74" s="191"/>
      <c r="B74" s="305"/>
      <c r="C74" s="306"/>
      <c r="D74" s="307"/>
      <c r="E74" s="307"/>
      <c r="F74" s="307"/>
      <c r="G74" s="307"/>
      <c r="H74" s="307"/>
      <c r="I74" s="306"/>
      <c r="J74" s="306"/>
    </row>
    <row r="75" spans="1:10" s="127" customFormat="1">
      <c r="A75" s="191"/>
      <c r="B75" s="305"/>
      <c r="C75" s="306"/>
      <c r="D75" s="307"/>
      <c r="E75" s="307"/>
      <c r="F75" s="307"/>
      <c r="G75" s="307"/>
      <c r="H75" s="307"/>
      <c r="I75" s="306"/>
      <c r="J75" s="306"/>
    </row>
    <row r="76" spans="1:10" s="127" customFormat="1">
      <c r="A76" s="191"/>
      <c r="B76" s="305"/>
      <c r="C76" s="306"/>
      <c r="D76" s="307"/>
      <c r="E76" s="307"/>
      <c r="F76" s="307"/>
      <c r="G76" s="307"/>
      <c r="H76" s="307"/>
      <c r="I76" s="306"/>
      <c r="J76" s="306"/>
    </row>
    <row r="77" spans="1:10" s="127" customFormat="1">
      <c r="A77" s="191"/>
      <c r="B77" s="305"/>
      <c r="C77" s="306"/>
      <c r="D77" s="307"/>
      <c r="E77" s="307"/>
      <c r="F77" s="307"/>
      <c r="G77" s="307"/>
      <c r="H77" s="307"/>
      <c r="I77" s="306"/>
      <c r="J77" s="306"/>
    </row>
    <row r="78" spans="1:10" s="127" customFormat="1">
      <c r="A78" s="191"/>
      <c r="B78" s="305"/>
      <c r="C78" s="306"/>
      <c r="D78" s="307"/>
      <c r="E78" s="307"/>
      <c r="F78" s="307"/>
      <c r="G78" s="307"/>
      <c r="H78" s="307"/>
      <c r="I78" s="306"/>
      <c r="J78" s="306"/>
    </row>
    <row r="79" spans="1:10" s="127" customFormat="1">
      <c r="A79" s="191"/>
      <c r="B79" s="305"/>
      <c r="C79" s="306"/>
      <c r="D79" s="307"/>
      <c r="E79" s="307"/>
      <c r="F79" s="307"/>
      <c r="G79" s="307"/>
      <c r="H79" s="307"/>
      <c r="I79" s="306"/>
      <c r="J79" s="306"/>
    </row>
    <row r="80" spans="1:10" s="127" customFormat="1">
      <c r="A80" s="191"/>
      <c r="B80" s="305"/>
      <c r="C80" s="306"/>
      <c r="D80" s="307"/>
      <c r="E80" s="307"/>
      <c r="F80" s="307"/>
      <c r="G80" s="307"/>
      <c r="H80" s="307"/>
      <c r="I80" s="306"/>
      <c r="J80" s="306"/>
    </row>
    <row r="81" spans="1:10" s="127" customFormat="1">
      <c r="A81" s="191"/>
      <c r="B81" s="305"/>
      <c r="C81" s="306"/>
      <c r="D81" s="307"/>
      <c r="E81" s="307"/>
      <c r="F81" s="307"/>
      <c r="G81" s="307"/>
      <c r="H81" s="307"/>
      <c r="I81" s="306"/>
      <c r="J81" s="306"/>
    </row>
    <row r="82" spans="1:10" s="127" customFormat="1">
      <c r="A82" s="191"/>
      <c r="B82" s="305"/>
      <c r="C82" s="306"/>
      <c r="D82" s="307"/>
      <c r="E82" s="307"/>
      <c r="F82" s="307"/>
      <c r="G82" s="307"/>
      <c r="H82" s="307"/>
      <c r="I82" s="306"/>
      <c r="J82" s="306"/>
    </row>
    <row r="83" spans="1:10" s="127" customFormat="1">
      <c r="A83" s="191"/>
      <c r="B83" s="305"/>
      <c r="C83" s="306"/>
      <c r="D83" s="307"/>
      <c r="E83" s="307"/>
      <c r="F83" s="307"/>
      <c r="G83" s="307"/>
      <c r="H83" s="307"/>
      <c r="I83" s="306"/>
      <c r="J83" s="306"/>
    </row>
    <row r="84" spans="1:10" s="127" customFormat="1">
      <c r="A84" s="191"/>
      <c r="B84" s="305"/>
      <c r="C84" s="306"/>
      <c r="D84" s="307"/>
      <c r="E84" s="307"/>
      <c r="F84" s="307"/>
      <c r="G84" s="307"/>
      <c r="H84" s="307"/>
      <c r="I84" s="306"/>
      <c r="J84" s="306"/>
    </row>
    <row r="85" spans="1:10" s="127" customFormat="1">
      <c r="A85" s="191"/>
      <c r="B85" s="305"/>
      <c r="C85" s="306"/>
      <c r="D85" s="307"/>
      <c r="E85" s="307"/>
      <c r="F85" s="307"/>
      <c r="G85" s="307"/>
      <c r="H85" s="307"/>
      <c r="I85" s="306"/>
      <c r="J85" s="306"/>
    </row>
    <row r="86" spans="1:10" s="127" customFormat="1">
      <c r="A86" s="191"/>
      <c r="B86" s="305"/>
      <c r="C86" s="306"/>
      <c r="D86" s="307"/>
      <c r="E86" s="307"/>
      <c r="F86" s="307"/>
      <c r="G86" s="307"/>
      <c r="H86" s="307"/>
      <c r="I86" s="306"/>
      <c r="J86" s="306"/>
    </row>
    <row r="87" spans="1:10" s="127" customFormat="1">
      <c r="A87" s="191"/>
      <c r="B87" s="305"/>
      <c r="C87" s="306"/>
      <c r="D87" s="307"/>
      <c r="E87" s="307"/>
      <c r="F87" s="307"/>
      <c r="G87" s="307"/>
      <c r="H87" s="307"/>
      <c r="I87" s="306"/>
      <c r="J87" s="306"/>
    </row>
    <row r="88" spans="1:10" s="127" customFormat="1">
      <c r="A88" s="191"/>
      <c r="B88" s="305"/>
      <c r="C88" s="306"/>
      <c r="D88" s="307"/>
      <c r="E88" s="307"/>
      <c r="F88" s="307"/>
      <c r="G88" s="307"/>
      <c r="H88" s="307"/>
      <c r="I88" s="306"/>
      <c r="J88" s="306"/>
    </row>
    <row r="89" spans="1:10" s="127" customFormat="1">
      <c r="A89" s="191"/>
      <c r="B89" s="305"/>
      <c r="C89" s="306"/>
      <c r="D89" s="307"/>
      <c r="E89" s="307"/>
      <c r="F89" s="307"/>
      <c r="G89" s="307"/>
      <c r="H89" s="307"/>
      <c r="I89" s="306"/>
      <c r="J89" s="306"/>
    </row>
    <row r="90" spans="1:10" s="127" customFormat="1">
      <c r="A90" s="191"/>
      <c r="B90" s="305"/>
      <c r="C90" s="306"/>
      <c r="D90" s="307"/>
      <c r="E90" s="307"/>
      <c r="F90" s="307"/>
      <c r="G90" s="307"/>
      <c r="H90" s="307"/>
      <c r="I90" s="306"/>
      <c r="J90" s="306"/>
    </row>
    <row r="91" spans="1:10" s="127" customFormat="1">
      <c r="A91" s="191"/>
      <c r="B91" s="305"/>
      <c r="C91" s="306"/>
      <c r="D91" s="307"/>
      <c r="E91" s="307"/>
      <c r="F91" s="307"/>
      <c r="G91" s="307"/>
      <c r="H91" s="307"/>
      <c r="I91" s="306"/>
      <c r="J91" s="306"/>
    </row>
    <row r="92" spans="1:10" s="127" customFormat="1">
      <c r="A92" s="191"/>
      <c r="B92" s="305"/>
      <c r="C92" s="306"/>
      <c r="D92" s="307"/>
      <c r="E92" s="307"/>
      <c r="F92" s="307"/>
      <c r="G92" s="307"/>
      <c r="H92" s="307"/>
      <c r="I92" s="306"/>
      <c r="J92" s="306"/>
    </row>
    <row r="93" spans="1:10" s="127" customFormat="1">
      <c r="A93" s="191"/>
      <c r="B93" s="305"/>
      <c r="C93" s="306"/>
      <c r="D93" s="307"/>
      <c r="E93" s="307"/>
      <c r="F93" s="307"/>
      <c r="G93" s="307"/>
      <c r="H93" s="307"/>
      <c r="I93" s="306"/>
      <c r="J93" s="306"/>
    </row>
    <row r="94" spans="1:10" s="127" customFormat="1">
      <c r="A94" s="191"/>
      <c r="B94" s="305"/>
      <c r="C94" s="306"/>
      <c r="D94" s="307"/>
      <c r="E94" s="307"/>
      <c r="F94" s="307"/>
      <c r="G94" s="307"/>
      <c r="H94" s="307"/>
      <c r="I94" s="306"/>
      <c r="J94" s="306"/>
    </row>
    <row r="95" spans="1:10" s="127" customFormat="1">
      <c r="A95" s="191"/>
      <c r="B95" s="305"/>
      <c r="C95" s="306"/>
      <c r="D95" s="307"/>
      <c r="E95" s="307"/>
      <c r="F95" s="307"/>
      <c r="G95" s="307"/>
      <c r="H95" s="307"/>
      <c r="I95" s="306"/>
      <c r="J95" s="306"/>
    </row>
    <row r="96" spans="1:10" s="127" customFormat="1">
      <c r="A96" s="191"/>
      <c r="B96" s="305"/>
      <c r="C96" s="306"/>
      <c r="D96" s="307"/>
      <c r="E96" s="307"/>
      <c r="F96" s="307"/>
      <c r="G96" s="307"/>
      <c r="H96" s="307"/>
      <c r="I96" s="306"/>
      <c r="J96" s="306"/>
    </row>
    <row r="97" spans="1:10" s="127" customFormat="1">
      <c r="A97" s="191"/>
      <c r="B97" s="305"/>
      <c r="C97" s="306"/>
      <c r="D97" s="307"/>
      <c r="E97" s="307"/>
      <c r="F97" s="307"/>
      <c r="G97" s="307"/>
      <c r="H97" s="307"/>
      <c r="I97" s="306"/>
      <c r="J97" s="306"/>
    </row>
    <row r="98" spans="1:10" s="127" customFormat="1">
      <c r="A98" s="191"/>
      <c r="B98" s="305"/>
      <c r="C98" s="306"/>
      <c r="D98" s="307"/>
      <c r="E98" s="307"/>
      <c r="F98" s="307"/>
      <c r="G98" s="307"/>
      <c r="H98" s="307"/>
      <c r="I98" s="306"/>
      <c r="J98" s="306"/>
    </row>
    <row r="99" spans="1:10" s="127" customFormat="1">
      <c r="A99" s="191"/>
      <c r="B99" s="305"/>
      <c r="C99" s="306"/>
      <c r="D99" s="307"/>
      <c r="E99" s="307"/>
      <c r="F99" s="307"/>
      <c r="G99" s="307"/>
      <c r="H99" s="307"/>
      <c r="I99" s="306"/>
      <c r="J99" s="306"/>
    </row>
    <row r="100" spans="1:10" s="127" customFormat="1">
      <c r="A100" s="191"/>
      <c r="B100" s="305"/>
      <c r="C100" s="306"/>
      <c r="D100" s="307"/>
      <c r="E100" s="307"/>
      <c r="F100" s="307"/>
      <c r="G100" s="307"/>
      <c r="H100" s="307"/>
      <c r="I100" s="306"/>
      <c r="J100" s="306"/>
    </row>
    <row r="101" spans="1:10" s="127" customFormat="1">
      <c r="A101" s="191"/>
      <c r="B101" s="305"/>
      <c r="C101" s="306"/>
      <c r="D101" s="307"/>
      <c r="E101" s="307"/>
      <c r="F101" s="307"/>
      <c r="G101" s="307"/>
      <c r="H101" s="307"/>
      <c r="I101" s="306"/>
      <c r="J101" s="306"/>
    </row>
    <row r="102" spans="1:10" s="127" customFormat="1">
      <c r="A102" s="191"/>
      <c r="B102" s="305"/>
      <c r="C102" s="306"/>
      <c r="D102" s="307"/>
      <c r="E102" s="307"/>
      <c r="F102" s="307"/>
      <c r="G102" s="307"/>
      <c r="H102" s="307"/>
      <c r="I102" s="306"/>
      <c r="J102" s="306"/>
    </row>
    <row r="103" spans="1:10" s="127" customFormat="1">
      <c r="A103" s="191"/>
      <c r="B103" s="305"/>
      <c r="C103" s="306"/>
      <c r="D103" s="307"/>
      <c r="E103" s="307"/>
      <c r="F103" s="307"/>
      <c r="G103" s="307"/>
      <c r="H103" s="307"/>
      <c r="I103" s="306"/>
      <c r="J103" s="306"/>
    </row>
    <row r="104" spans="1:10" s="127" customFormat="1">
      <c r="A104" s="191"/>
      <c r="B104" s="305"/>
      <c r="C104" s="306"/>
      <c r="D104" s="307"/>
      <c r="E104" s="307"/>
      <c r="F104" s="307"/>
      <c r="G104" s="307"/>
      <c r="H104" s="307"/>
      <c r="I104" s="306"/>
      <c r="J104" s="306"/>
    </row>
    <row r="105" spans="1:10" s="127" customFormat="1">
      <c r="A105" s="191"/>
      <c r="B105" s="305"/>
      <c r="C105" s="306"/>
      <c r="D105" s="307"/>
      <c r="E105" s="307"/>
      <c r="F105" s="307"/>
      <c r="G105" s="307"/>
      <c r="H105" s="307"/>
      <c r="I105" s="306"/>
      <c r="J105" s="306"/>
    </row>
    <row r="106" spans="1:10" s="127" customFormat="1">
      <c r="A106" s="191"/>
      <c r="B106" s="305"/>
      <c r="C106" s="306"/>
      <c r="D106" s="307"/>
      <c r="E106" s="307"/>
      <c r="F106" s="307"/>
      <c r="G106" s="307"/>
      <c r="H106" s="307"/>
      <c r="I106" s="306"/>
      <c r="J106" s="306"/>
    </row>
    <row r="107" spans="1:10" s="127" customFormat="1">
      <c r="A107" s="191"/>
      <c r="B107" s="305"/>
      <c r="C107" s="306"/>
      <c r="D107" s="307"/>
      <c r="E107" s="307"/>
      <c r="F107" s="307"/>
      <c r="G107" s="307"/>
      <c r="H107" s="307"/>
      <c r="I107" s="306"/>
      <c r="J107" s="306"/>
    </row>
    <row r="108" spans="1:10" s="127" customFormat="1">
      <c r="A108" s="191"/>
      <c r="B108" s="305"/>
      <c r="C108" s="306"/>
      <c r="D108" s="307"/>
      <c r="E108" s="307"/>
      <c r="F108" s="307"/>
      <c r="G108" s="307"/>
      <c r="H108" s="307"/>
      <c r="I108" s="306"/>
      <c r="J108" s="306"/>
    </row>
    <row r="109" spans="1:10" s="127" customFormat="1">
      <c r="A109" s="191"/>
      <c r="B109" s="305"/>
      <c r="C109" s="306"/>
      <c r="D109" s="307"/>
      <c r="E109" s="307"/>
      <c r="F109" s="307"/>
      <c r="G109" s="307"/>
      <c r="H109" s="307"/>
      <c r="I109" s="306"/>
      <c r="J109" s="306"/>
    </row>
    <row r="110" spans="1:10" s="127" customFormat="1">
      <c r="A110" s="191"/>
      <c r="B110" s="305"/>
      <c r="C110" s="306"/>
      <c r="D110" s="307"/>
      <c r="E110" s="307"/>
      <c r="F110" s="307"/>
      <c r="G110" s="307"/>
      <c r="H110" s="307"/>
      <c r="I110" s="306"/>
      <c r="J110" s="306"/>
    </row>
    <row r="111" spans="1:10" s="127" customFormat="1">
      <c r="A111" s="191"/>
      <c r="B111" s="305"/>
      <c r="C111" s="306"/>
      <c r="D111" s="307"/>
      <c r="E111" s="307"/>
      <c r="F111" s="307"/>
      <c r="G111" s="307"/>
      <c r="H111" s="307"/>
      <c r="I111" s="306"/>
      <c r="J111" s="306"/>
    </row>
    <row r="112" spans="1:10" s="127" customFormat="1">
      <c r="A112" s="191"/>
      <c r="B112" s="305"/>
      <c r="C112" s="306"/>
      <c r="D112" s="307"/>
      <c r="E112" s="307"/>
      <c r="F112" s="307"/>
      <c r="G112" s="307"/>
      <c r="H112" s="307"/>
      <c r="I112" s="306"/>
      <c r="J112" s="306"/>
    </row>
    <row r="113" spans="1:10" s="127" customFormat="1">
      <c r="A113" s="191"/>
      <c r="B113" s="305"/>
      <c r="C113" s="306"/>
      <c r="D113" s="307"/>
      <c r="E113" s="307"/>
      <c r="F113" s="307"/>
      <c r="G113" s="307"/>
      <c r="H113" s="307"/>
      <c r="I113" s="306"/>
      <c r="J113" s="306"/>
    </row>
    <row r="114" spans="1:10" s="127" customFormat="1">
      <c r="A114" s="191"/>
      <c r="B114" s="305"/>
      <c r="C114" s="306"/>
      <c r="D114" s="307"/>
      <c r="E114" s="307"/>
      <c r="F114" s="307"/>
      <c r="G114" s="307"/>
      <c r="H114" s="307"/>
      <c r="I114" s="306"/>
      <c r="J114" s="306"/>
    </row>
    <row r="115" spans="1:10" s="127" customFormat="1">
      <c r="A115" s="191"/>
      <c r="B115" s="305"/>
      <c r="C115" s="306"/>
      <c r="D115" s="307"/>
      <c r="E115" s="307"/>
      <c r="F115" s="307"/>
      <c r="G115" s="307"/>
      <c r="H115" s="307"/>
      <c r="I115" s="306"/>
      <c r="J115" s="306"/>
    </row>
    <row r="116" spans="1:10" s="127" customFormat="1">
      <c r="A116" s="191"/>
      <c r="B116" s="305"/>
      <c r="C116" s="306"/>
      <c r="D116" s="307"/>
      <c r="E116" s="307"/>
      <c r="F116" s="307"/>
      <c r="G116" s="307"/>
      <c r="H116" s="307"/>
      <c r="I116" s="306"/>
      <c r="J116" s="306"/>
    </row>
    <row r="117" spans="1:10" s="127" customFormat="1">
      <c r="A117" s="191"/>
      <c r="B117" s="305"/>
      <c r="C117" s="306"/>
      <c r="D117" s="307"/>
      <c r="E117" s="307"/>
      <c r="F117" s="307"/>
      <c r="G117" s="307"/>
      <c r="H117" s="307"/>
      <c r="I117" s="306"/>
      <c r="J117" s="306"/>
    </row>
    <row r="118" spans="1:10" s="127" customFormat="1">
      <c r="A118" s="191"/>
      <c r="B118" s="305"/>
      <c r="C118" s="306"/>
      <c r="D118" s="307"/>
      <c r="E118" s="307"/>
      <c r="F118" s="307"/>
      <c r="G118" s="307"/>
      <c r="H118" s="307"/>
      <c r="I118" s="306"/>
      <c r="J118" s="306"/>
    </row>
  </sheetData>
  <mergeCells count="11">
    <mergeCell ref="C1:F1"/>
    <mergeCell ref="D3:E3"/>
    <mergeCell ref="E5:F5"/>
    <mergeCell ref="B57:L57"/>
    <mergeCell ref="B4:L4"/>
    <mergeCell ref="I5:J5"/>
    <mergeCell ref="K5:L5"/>
    <mergeCell ref="B7:L7"/>
    <mergeCell ref="B28:L28"/>
    <mergeCell ref="B42:L42"/>
    <mergeCell ref="G5:H5"/>
  </mergeCells>
  <pageMargins left="0.7" right="0.7" top="0.75" bottom="0.75" header="0.3" footer="0.3"/>
  <pageSetup paperSize="9" orientation="portrait" r:id="rId1"/>
  <ignoredErrors>
    <ignoredError sqref="D22" formula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3" tint="0.59999389629810485"/>
  </sheetPr>
  <dimension ref="A1:U77"/>
  <sheetViews>
    <sheetView zoomScaleNormal="100" workbookViewId="0">
      <selection activeCell="L1" sqref="L1:M1048576"/>
    </sheetView>
  </sheetViews>
  <sheetFormatPr defaultColWidth="9.1796875" defaultRowHeight="13"/>
  <cols>
    <col min="1" max="1" width="9.1796875" style="171"/>
    <col min="2" max="2" width="5" style="103" hidden="1" customWidth="1"/>
    <col min="3" max="3" width="32.54296875" style="103" bestFit="1" customWidth="1"/>
    <col min="4" max="4" width="11.81640625" style="121" bestFit="1" customWidth="1"/>
    <col min="5" max="5" width="11.54296875" style="121" customWidth="1"/>
    <col min="6" max="8" width="9.1796875" style="102"/>
    <col min="9" max="9" width="9.81640625" style="102" bestFit="1" customWidth="1"/>
    <col min="10" max="11" width="9.1796875" style="102"/>
    <col min="12" max="13" width="0" style="102" hidden="1" customWidth="1"/>
    <col min="14" max="14" width="6" style="102" bestFit="1" customWidth="1"/>
    <col min="15" max="16384" width="9.1796875" style="103"/>
  </cols>
  <sheetData>
    <row r="1" spans="1:21" s="102" customFormat="1">
      <c r="A1" s="171"/>
      <c r="D1" s="117"/>
      <c r="E1" s="117"/>
    </row>
    <row r="2" spans="1:21" customFormat="1" ht="15" customHeight="1">
      <c r="A2" s="309" t="s">
        <v>574</v>
      </c>
      <c r="B2" s="103"/>
      <c r="C2" s="719"/>
      <c r="D2" s="719"/>
      <c r="E2" s="719"/>
      <c r="F2" s="186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</row>
    <row r="3" spans="1:21" customFormat="1" ht="15" customHeight="1">
      <c r="A3" s="266"/>
      <c r="B3" s="102"/>
      <c r="C3" s="102"/>
      <c r="D3" s="217" t="s">
        <v>834</v>
      </c>
      <c r="E3" s="566">
        <f>+Briefing!E15</f>
        <v>100</v>
      </c>
      <c r="F3" s="186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</row>
    <row r="4" spans="1:21">
      <c r="B4" s="102"/>
      <c r="C4" s="102"/>
      <c r="D4" s="117"/>
      <c r="E4" s="117"/>
    </row>
    <row r="5" spans="1:21" ht="18.5">
      <c r="B5" s="720"/>
      <c r="C5" s="721"/>
      <c r="D5" s="721"/>
      <c r="E5" s="721"/>
      <c r="F5" s="721"/>
      <c r="G5" s="721"/>
      <c r="H5" s="721"/>
      <c r="I5" s="721"/>
      <c r="J5" s="721"/>
      <c r="K5" s="721"/>
      <c r="L5" s="721"/>
      <c r="M5" s="721"/>
    </row>
    <row r="6" spans="1:21" ht="26.5" customHeight="1">
      <c r="B6" s="505"/>
      <c r="C6" s="505"/>
      <c r="D6" s="505"/>
      <c r="E6" s="505"/>
      <c r="F6" s="689" t="s">
        <v>564</v>
      </c>
      <c r="G6" s="701"/>
      <c r="H6" s="688" t="s">
        <v>44</v>
      </c>
      <c r="I6" s="689"/>
      <c r="J6" s="702" t="s">
        <v>46</v>
      </c>
      <c r="K6" s="703"/>
      <c r="L6" s="704" t="s">
        <v>28</v>
      </c>
      <c r="M6" s="705"/>
    </row>
    <row r="7" spans="1:21">
      <c r="B7" s="199"/>
      <c r="C7" s="243" t="s">
        <v>590</v>
      </c>
      <c r="D7" s="243" t="s">
        <v>835</v>
      </c>
      <c r="E7" s="243" t="s">
        <v>732</v>
      </c>
      <c r="F7" s="194" t="s">
        <v>593</v>
      </c>
      <c r="G7" s="194" t="s">
        <v>594</v>
      </c>
      <c r="H7" s="194" t="s">
        <v>593</v>
      </c>
      <c r="I7" s="194" t="s">
        <v>594</v>
      </c>
      <c r="J7" s="194" t="s">
        <v>593</v>
      </c>
      <c r="K7" s="194" t="s">
        <v>594</v>
      </c>
      <c r="L7" s="194" t="s">
        <v>593</v>
      </c>
      <c r="M7" s="194" t="s">
        <v>594</v>
      </c>
    </row>
    <row r="8" spans="1:21" ht="12.75" customHeight="1">
      <c r="B8" s="204" t="s">
        <v>836</v>
      </c>
      <c r="C8" s="513" t="s">
        <v>837</v>
      </c>
      <c r="D8" s="514">
        <v>2.1</v>
      </c>
      <c r="E8" s="204">
        <f t="shared" ref="E8:E22" si="0">$E$3*D8</f>
        <v>210</v>
      </c>
      <c r="F8" s="295">
        <v>1.85</v>
      </c>
      <c r="G8" s="513">
        <f>F8*E8</f>
        <v>388.5</v>
      </c>
      <c r="H8" s="197">
        <v>2.2799999999999998</v>
      </c>
      <c r="I8" s="512">
        <f>H8*E8</f>
        <v>478.79999999999995</v>
      </c>
      <c r="J8" s="295">
        <v>3.5</v>
      </c>
      <c r="K8" s="513">
        <f>J8*E8</f>
        <v>735</v>
      </c>
      <c r="L8" s="295">
        <v>4</v>
      </c>
      <c r="M8" s="513">
        <f>L8*E8</f>
        <v>840</v>
      </c>
    </row>
    <row r="9" spans="1:21" ht="12.75" customHeight="1">
      <c r="B9" s="204" t="s">
        <v>836</v>
      </c>
      <c r="C9" s="513" t="s">
        <v>755</v>
      </c>
      <c r="D9" s="514">
        <v>2.1</v>
      </c>
      <c r="E9" s="204">
        <f t="shared" si="0"/>
        <v>210</v>
      </c>
      <c r="F9" s="295">
        <v>2.08</v>
      </c>
      <c r="G9" s="513">
        <f t="shared" ref="G9:G22" si="1">F9*E9</f>
        <v>436.8</v>
      </c>
      <c r="H9" s="197">
        <v>3.12</v>
      </c>
      <c r="I9" s="512">
        <f t="shared" ref="I9:I22" si="2">H9*E9</f>
        <v>655.20000000000005</v>
      </c>
      <c r="J9" s="295">
        <v>5.97</v>
      </c>
      <c r="K9" s="513">
        <f t="shared" ref="K9:K22" si="3">J9*E9</f>
        <v>1253.7</v>
      </c>
      <c r="L9" s="295">
        <v>16</v>
      </c>
      <c r="M9" s="513">
        <f t="shared" ref="M9:M22" si="4">L9*E9</f>
        <v>3360</v>
      </c>
    </row>
    <row r="10" spans="1:21" ht="12.75" customHeight="1">
      <c r="B10" s="204" t="s">
        <v>836</v>
      </c>
      <c r="C10" s="513" t="s">
        <v>838</v>
      </c>
      <c r="D10" s="514">
        <v>2.1</v>
      </c>
      <c r="E10" s="204">
        <f t="shared" si="0"/>
        <v>210</v>
      </c>
      <c r="F10" s="295">
        <v>1.08</v>
      </c>
      <c r="G10" s="513">
        <f t="shared" si="1"/>
        <v>226.8</v>
      </c>
      <c r="H10" s="197">
        <v>2.33</v>
      </c>
      <c r="I10" s="512">
        <f t="shared" si="2"/>
        <v>489.3</v>
      </c>
      <c r="J10" s="295">
        <v>4.0999999999999996</v>
      </c>
      <c r="K10" s="513">
        <f t="shared" si="3"/>
        <v>860.99999999999989</v>
      </c>
      <c r="L10" s="295">
        <v>20</v>
      </c>
      <c r="M10" s="513">
        <f t="shared" si="4"/>
        <v>4200</v>
      </c>
    </row>
    <row r="11" spans="1:21" ht="12.75" customHeight="1">
      <c r="B11" s="204" t="s">
        <v>836</v>
      </c>
      <c r="C11" s="513" t="s">
        <v>839</v>
      </c>
      <c r="D11" s="514">
        <v>2.1</v>
      </c>
      <c r="E11" s="204">
        <f t="shared" si="0"/>
        <v>210</v>
      </c>
      <c r="F11" s="295">
        <v>1.36</v>
      </c>
      <c r="G11" s="513">
        <f t="shared" si="1"/>
        <v>285.60000000000002</v>
      </c>
      <c r="H11" s="197">
        <v>1.58</v>
      </c>
      <c r="I11" s="512">
        <f t="shared" si="2"/>
        <v>331.8</v>
      </c>
      <c r="J11" s="295">
        <v>1.32</v>
      </c>
      <c r="K11" s="513">
        <f t="shared" si="3"/>
        <v>277.2</v>
      </c>
      <c r="L11" s="295">
        <v>2.2000000000000002</v>
      </c>
      <c r="M11" s="513">
        <f t="shared" si="4"/>
        <v>462.00000000000006</v>
      </c>
    </row>
    <row r="12" spans="1:21" ht="12.75" customHeight="1">
      <c r="B12" s="204" t="s">
        <v>836</v>
      </c>
      <c r="C12" s="513" t="s">
        <v>840</v>
      </c>
      <c r="D12" s="514">
        <v>2.1</v>
      </c>
      <c r="E12" s="204">
        <f t="shared" si="0"/>
        <v>210</v>
      </c>
      <c r="F12" s="295">
        <v>2.15</v>
      </c>
      <c r="G12" s="513">
        <f t="shared" si="1"/>
        <v>451.5</v>
      </c>
      <c r="H12" s="197">
        <v>5.03</v>
      </c>
      <c r="I12" s="512">
        <f t="shared" si="2"/>
        <v>1056.3</v>
      </c>
      <c r="J12" s="295">
        <v>2.44</v>
      </c>
      <c r="K12" s="513">
        <f t="shared" si="3"/>
        <v>512.4</v>
      </c>
      <c r="L12" s="295">
        <v>21</v>
      </c>
      <c r="M12" s="513">
        <f t="shared" si="4"/>
        <v>4410</v>
      </c>
    </row>
    <row r="13" spans="1:21" ht="12.75" customHeight="1">
      <c r="B13" s="204" t="s">
        <v>836</v>
      </c>
      <c r="C13" s="513" t="s">
        <v>841</v>
      </c>
      <c r="D13" s="514">
        <v>2.1</v>
      </c>
      <c r="E13" s="204">
        <f t="shared" si="0"/>
        <v>210</v>
      </c>
      <c r="F13" s="295">
        <v>3</v>
      </c>
      <c r="G13" s="513">
        <f t="shared" si="1"/>
        <v>630</v>
      </c>
      <c r="H13" s="197">
        <v>3.67</v>
      </c>
      <c r="I13" s="512">
        <f t="shared" si="2"/>
        <v>770.69999999999993</v>
      </c>
      <c r="J13" s="295">
        <v>2.35</v>
      </c>
      <c r="K13" s="513">
        <f t="shared" si="3"/>
        <v>493.5</v>
      </c>
      <c r="L13" s="295">
        <v>8</v>
      </c>
      <c r="M13" s="513">
        <f t="shared" si="4"/>
        <v>1680</v>
      </c>
    </row>
    <row r="14" spans="1:21" ht="12.75" customHeight="1">
      <c r="B14" s="204" t="s">
        <v>836</v>
      </c>
      <c r="C14" s="513" t="s">
        <v>842</v>
      </c>
      <c r="D14" s="514">
        <v>2.1</v>
      </c>
      <c r="E14" s="204">
        <f t="shared" si="0"/>
        <v>210</v>
      </c>
      <c r="F14" s="295">
        <v>1.4</v>
      </c>
      <c r="G14" s="513">
        <f t="shared" ref="G14:G18" si="5">F14*E14</f>
        <v>294</v>
      </c>
      <c r="H14" s="197">
        <v>3.67</v>
      </c>
      <c r="I14" s="512">
        <f t="shared" si="2"/>
        <v>770.69999999999993</v>
      </c>
      <c r="J14" s="295">
        <v>2.35</v>
      </c>
      <c r="K14" s="513">
        <f t="shared" si="3"/>
        <v>493.5</v>
      </c>
      <c r="L14" s="295">
        <v>8</v>
      </c>
      <c r="M14" s="513">
        <f t="shared" si="4"/>
        <v>1680</v>
      </c>
    </row>
    <row r="15" spans="1:21" ht="12.75" customHeight="1">
      <c r="B15" s="204"/>
      <c r="C15" s="513" t="s">
        <v>843</v>
      </c>
      <c r="D15" s="514">
        <v>1</v>
      </c>
      <c r="E15" s="204">
        <f t="shared" si="0"/>
        <v>100</v>
      </c>
      <c r="F15" s="295">
        <v>60</v>
      </c>
      <c r="G15" s="513">
        <f t="shared" si="5"/>
        <v>6000</v>
      </c>
      <c r="H15" s="197">
        <v>33.76</v>
      </c>
      <c r="I15" s="512">
        <f t="shared" si="2"/>
        <v>3376</v>
      </c>
      <c r="J15" s="295">
        <v>26</v>
      </c>
      <c r="K15" s="513">
        <f t="shared" si="3"/>
        <v>2600</v>
      </c>
      <c r="L15" s="295">
        <v>73</v>
      </c>
      <c r="M15" s="513">
        <f t="shared" si="4"/>
        <v>7300</v>
      </c>
    </row>
    <row r="16" spans="1:21" ht="12.75" customHeight="1">
      <c r="B16" s="204"/>
      <c r="C16" s="513" t="s">
        <v>844</v>
      </c>
      <c r="D16" s="514">
        <v>1</v>
      </c>
      <c r="E16" s="204">
        <f t="shared" si="0"/>
        <v>100</v>
      </c>
      <c r="F16" s="295">
        <v>30</v>
      </c>
      <c r="G16" s="513">
        <f t="shared" si="5"/>
        <v>3000</v>
      </c>
      <c r="H16" s="571">
        <v>85.89</v>
      </c>
      <c r="I16" s="512">
        <f t="shared" si="2"/>
        <v>8589</v>
      </c>
      <c r="J16" s="295">
        <v>18</v>
      </c>
      <c r="K16" s="513">
        <f t="shared" si="3"/>
        <v>1800</v>
      </c>
      <c r="L16" s="295">
        <v>35</v>
      </c>
      <c r="M16" s="513">
        <f t="shared" si="4"/>
        <v>3500</v>
      </c>
    </row>
    <row r="17" spans="2:14" ht="12.75" customHeight="1">
      <c r="B17" s="204"/>
      <c r="C17" s="513" t="s">
        <v>845</v>
      </c>
      <c r="D17" s="514">
        <v>1</v>
      </c>
      <c r="E17" s="204">
        <f t="shared" si="0"/>
        <v>100</v>
      </c>
      <c r="F17" s="295">
        <v>35</v>
      </c>
      <c r="G17" s="513">
        <f t="shared" si="5"/>
        <v>3500</v>
      </c>
      <c r="H17" s="571">
        <v>101.05</v>
      </c>
      <c r="I17" s="512">
        <f t="shared" si="2"/>
        <v>10105</v>
      </c>
      <c r="J17" s="295">
        <v>20</v>
      </c>
      <c r="K17" s="513">
        <f t="shared" si="3"/>
        <v>2000</v>
      </c>
      <c r="L17" s="295">
        <v>35</v>
      </c>
      <c r="M17" s="513">
        <f t="shared" si="4"/>
        <v>3500</v>
      </c>
    </row>
    <row r="18" spans="2:14" ht="12.75" customHeight="1">
      <c r="B18" s="204"/>
      <c r="C18" s="513" t="s">
        <v>846</v>
      </c>
      <c r="D18" s="514">
        <v>1</v>
      </c>
      <c r="E18" s="204">
        <f t="shared" si="0"/>
        <v>100</v>
      </c>
      <c r="F18" s="295">
        <v>10</v>
      </c>
      <c r="G18" s="513">
        <f t="shared" si="5"/>
        <v>1000</v>
      </c>
      <c r="H18" s="197">
        <v>0</v>
      </c>
      <c r="I18" s="512">
        <f t="shared" si="2"/>
        <v>0</v>
      </c>
      <c r="J18" s="295"/>
      <c r="K18" s="513">
        <f t="shared" si="3"/>
        <v>0</v>
      </c>
      <c r="L18" s="295">
        <f t="shared" ref="L18:L20" si="6">F18</f>
        <v>10</v>
      </c>
      <c r="M18" s="513">
        <f t="shared" si="4"/>
        <v>1000</v>
      </c>
    </row>
    <row r="19" spans="2:14" ht="12.75" customHeight="1">
      <c r="B19" s="204" t="s">
        <v>836</v>
      </c>
      <c r="C19" s="513" t="s">
        <v>847</v>
      </c>
      <c r="D19" s="514">
        <v>1.05</v>
      </c>
      <c r="E19" s="204">
        <f t="shared" si="0"/>
        <v>105</v>
      </c>
      <c r="F19" s="295">
        <v>10</v>
      </c>
      <c r="G19" s="513">
        <f t="shared" si="1"/>
        <v>1050</v>
      </c>
      <c r="H19" s="197">
        <v>24</v>
      </c>
      <c r="I19" s="512">
        <f t="shared" si="2"/>
        <v>2520</v>
      </c>
      <c r="J19" s="295">
        <v>7.5</v>
      </c>
      <c r="K19" s="513">
        <f t="shared" si="3"/>
        <v>787.5</v>
      </c>
      <c r="L19" s="295">
        <v>10</v>
      </c>
      <c r="M19" s="513">
        <f t="shared" si="4"/>
        <v>1050</v>
      </c>
    </row>
    <row r="20" spans="2:14" ht="12.75" customHeight="1">
      <c r="B20" s="204" t="s">
        <v>836</v>
      </c>
      <c r="C20" s="513" t="s">
        <v>848</v>
      </c>
      <c r="D20" s="514">
        <v>1.05</v>
      </c>
      <c r="E20" s="204">
        <f t="shared" si="0"/>
        <v>105</v>
      </c>
      <c r="F20" s="291">
        <v>4.47</v>
      </c>
      <c r="G20" s="513">
        <f t="shared" si="1"/>
        <v>469.34999999999997</v>
      </c>
      <c r="H20" s="571">
        <v>45.26</v>
      </c>
      <c r="I20" s="512">
        <f t="shared" si="2"/>
        <v>4752.3</v>
      </c>
      <c r="J20" s="295">
        <v>10.6</v>
      </c>
      <c r="K20" s="513">
        <f t="shared" si="3"/>
        <v>1113</v>
      </c>
      <c r="L20" s="295">
        <f t="shared" si="6"/>
        <v>4.47</v>
      </c>
      <c r="M20" s="513">
        <f t="shared" si="4"/>
        <v>469.34999999999997</v>
      </c>
    </row>
    <row r="21" spans="2:14" ht="13.5" customHeight="1">
      <c r="B21" s="204" t="s">
        <v>836</v>
      </c>
      <c r="C21" s="513" t="s">
        <v>849</v>
      </c>
      <c r="D21" s="514">
        <v>1.05</v>
      </c>
      <c r="E21" s="204">
        <f t="shared" si="0"/>
        <v>105</v>
      </c>
      <c r="F21" s="295">
        <v>1.44</v>
      </c>
      <c r="G21" s="513">
        <f t="shared" si="1"/>
        <v>151.19999999999999</v>
      </c>
      <c r="H21" s="197">
        <v>1.35</v>
      </c>
      <c r="I21" s="512">
        <f t="shared" si="2"/>
        <v>141.75</v>
      </c>
      <c r="J21" s="295">
        <v>0.8</v>
      </c>
      <c r="K21" s="513">
        <f t="shared" si="3"/>
        <v>84</v>
      </c>
      <c r="L21" s="295">
        <v>4</v>
      </c>
      <c r="M21" s="513">
        <f t="shared" si="4"/>
        <v>420</v>
      </c>
    </row>
    <row r="22" spans="2:14" ht="13.5" customHeight="1">
      <c r="B22" s="204"/>
      <c r="C22" s="513" t="s">
        <v>850</v>
      </c>
      <c r="D22" s="514">
        <v>1.05</v>
      </c>
      <c r="E22" s="204">
        <f t="shared" si="0"/>
        <v>105</v>
      </c>
      <c r="F22" s="295">
        <v>3.55</v>
      </c>
      <c r="G22" s="513">
        <f t="shared" si="1"/>
        <v>372.75</v>
      </c>
      <c r="H22" s="197">
        <v>3.6</v>
      </c>
      <c r="I22" s="512">
        <f t="shared" si="2"/>
        <v>378</v>
      </c>
      <c r="J22" s="295">
        <v>3.5</v>
      </c>
      <c r="K22" s="513">
        <f t="shared" si="3"/>
        <v>367.5</v>
      </c>
      <c r="L22" s="295">
        <v>4</v>
      </c>
      <c r="M22" s="513">
        <f t="shared" si="4"/>
        <v>420</v>
      </c>
    </row>
    <row r="23" spans="2:14">
      <c r="B23" s="515"/>
      <c r="C23" s="102"/>
      <c r="D23" s="117"/>
      <c r="E23" s="117"/>
      <c r="F23" s="117"/>
      <c r="G23" s="117"/>
      <c r="H23" s="117"/>
      <c r="I23" s="117"/>
      <c r="N23" s="192" t="s">
        <v>851</v>
      </c>
    </row>
    <row r="24" spans="2:14">
      <c r="B24" s="102"/>
      <c r="C24" s="102"/>
      <c r="D24" s="117"/>
      <c r="E24" s="102"/>
      <c r="G24" s="280">
        <f>SUM(G8:G22)</f>
        <v>18256.5</v>
      </c>
      <c r="H24" s="547"/>
      <c r="I24" s="280">
        <f>SUM(I8:I22)</f>
        <v>34414.85</v>
      </c>
      <c r="K24" s="280">
        <f>SUM(K8:K22)</f>
        <v>13378.3</v>
      </c>
      <c r="M24" s="280">
        <f>SUM(M8:M22)</f>
        <v>34291.35</v>
      </c>
    </row>
    <row r="25" spans="2:14">
      <c r="B25" s="102"/>
      <c r="C25" s="102"/>
      <c r="D25" s="117"/>
      <c r="E25" s="117"/>
    </row>
    <row r="26" spans="2:14">
      <c r="B26" s="102"/>
      <c r="C26" s="317"/>
      <c r="D26" s="117"/>
      <c r="E26" s="117"/>
    </row>
    <row r="27" spans="2:14">
      <c r="B27" s="102"/>
      <c r="C27" s="317"/>
      <c r="D27" s="117"/>
      <c r="E27" s="117"/>
    </row>
    <row r="28" spans="2:14">
      <c r="B28" s="102"/>
      <c r="C28" s="102"/>
      <c r="D28" s="332" t="s">
        <v>569</v>
      </c>
      <c r="E28" s="332" t="s">
        <v>852</v>
      </c>
    </row>
    <row r="29" spans="2:14">
      <c r="B29" s="102"/>
      <c r="C29" s="102"/>
      <c r="D29" s="117"/>
      <c r="E29" s="117"/>
    </row>
    <row r="30" spans="2:14">
      <c r="B30" s="102"/>
      <c r="C30" s="102"/>
      <c r="D30" s="117"/>
      <c r="E30" s="117"/>
    </row>
    <row r="31" spans="2:14">
      <c r="B31" s="102"/>
      <c r="C31" s="102"/>
      <c r="D31" s="117"/>
      <c r="E31" s="117"/>
    </row>
    <row r="32" spans="2:14">
      <c r="B32" s="102"/>
      <c r="C32" s="102"/>
      <c r="D32" s="117"/>
      <c r="E32" s="117"/>
    </row>
    <row r="33" spans="2:5">
      <c r="B33" s="102"/>
      <c r="C33" s="102"/>
      <c r="D33" s="117"/>
      <c r="E33" s="117"/>
    </row>
    <row r="34" spans="2:5">
      <c r="B34" s="102"/>
      <c r="C34" s="102"/>
      <c r="D34" s="117"/>
      <c r="E34" s="117"/>
    </row>
    <row r="35" spans="2:5">
      <c r="B35" s="102"/>
      <c r="C35" s="102"/>
      <c r="D35" s="117"/>
      <c r="E35" s="117"/>
    </row>
    <row r="36" spans="2:5">
      <c r="B36" s="102"/>
      <c r="C36" s="102"/>
      <c r="D36" s="117"/>
      <c r="E36" s="117"/>
    </row>
    <row r="37" spans="2:5">
      <c r="B37" s="102"/>
      <c r="C37" s="102"/>
      <c r="D37" s="102"/>
      <c r="E37" s="117"/>
    </row>
    <row r="38" spans="2:5">
      <c r="B38" s="102"/>
      <c r="C38" s="102"/>
      <c r="D38" s="117"/>
      <c r="E38" s="117"/>
    </row>
    <row r="39" spans="2:5">
      <c r="B39" s="102"/>
      <c r="C39" s="102"/>
      <c r="D39" s="117"/>
      <c r="E39" s="117"/>
    </row>
    <row r="40" spans="2:5">
      <c r="B40" s="102"/>
      <c r="C40" s="102"/>
      <c r="D40" s="117"/>
      <c r="E40" s="117"/>
    </row>
    <row r="41" spans="2:5">
      <c r="B41" s="102"/>
      <c r="C41" s="102"/>
      <c r="D41" s="117"/>
      <c r="E41" s="117"/>
    </row>
    <row r="42" spans="2:5">
      <c r="B42" s="102"/>
      <c r="C42" s="102"/>
      <c r="D42" s="117"/>
      <c r="E42" s="117"/>
    </row>
    <row r="43" spans="2:5">
      <c r="B43" s="102"/>
      <c r="C43" s="102"/>
      <c r="D43" s="117"/>
      <c r="E43" s="117"/>
    </row>
    <row r="44" spans="2:5">
      <c r="B44" s="102"/>
      <c r="C44" s="102"/>
      <c r="D44" s="117"/>
      <c r="E44" s="117"/>
    </row>
    <row r="45" spans="2:5">
      <c r="B45" s="102"/>
      <c r="C45" s="102"/>
      <c r="D45" s="117"/>
      <c r="E45" s="117"/>
    </row>
    <row r="46" spans="2:5">
      <c r="B46" s="102"/>
      <c r="C46" s="102"/>
      <c r="D46" s="117"/>
      <c r="E46" s="117"/>
    </row>
    <row r="47" spans="2:5">
      <c r="B47" s="102"/>
      <c r="C47" s="102"/>
      <c r="D47" s="117"/>
      <c r="E47" s="117"/>
    </row>
    <row r="48" spans="2:5">
      <c r="B48" s="102"/>
      <c r="C48" s="102"/>
      <c r="D48" s="117"/>
      <c r="E48" s="117"/>
    </row>
    <row r="49" spans="2:5">
      <c r="B49" s="102"/>
      <c r="C49" s="102"/>
      <c r="D49" s="117"/>
      <c r="E49" s="117"/>
    </row>
    <row r="50" spans="2:5">
      <c r="B50" s="102"/>
      <c r="C50" s="102"/>
      <c r="D50" s="117"/>
      <c r="E50" s="117"/>
    </row>
    <row r="51" spans="2:5">
      <c r="B51" s="102"/>
      <c r="C51" s="102"/>
      <c r="D51" s="117"/>
      <c r="E51" s="117"/>
    </row>
    <row r="52" spans="2:5">
      <c r="B52" s="102"/>
      <c r="C52" s="102"/>
      <c r="D52" s="117"/>
      <c r="E52" s="117"/>
    </row>
    <row r="53" spans="2:5">
      <c r="B53" s="102"/>
      <c r="C53" s="102"/>
      <c r="D53" s="117"/>
      <c r="E53" s="117"/>
    </row>
    <row r="54" spans="2:5">
      <c r="B54" s="102"/>
      <c r="C54" s="102"/>
      <c r="D54" s="117"/>
      <c r="E54" s="117"/>
    </row>
    <row r="55" spans="2:5">
      <c r="B55" s="102"/>
      <c r="C55" s="102"/>
      <c r="D55" s="117"/>
      <c r="E55" s="117"/>
    </row>
    <row r="56" spans="2:5">
      <c r="B56" s="102"/>
      <c r="C56" s="102"/>
      <c r="D56" s="117"/>
      <c r="E56" s="117"/>
    </row>
    <row r="57" spans="2:5">
      <c r="B57" s="102"/>
      <c r="C57" s="102"/>
      <c r="D57" s="117"/>
      <c r="E57" s="117"/>
    </row>
    <row r="58" spans="2:5">
      <c r="B58" s="102"/>
      <c r="C58" s="102"/>
      <c r="D58" s="117"/>
      <c r="E58" s="117"/>
    </row>
    <row r="59" spans="2:5">
      <c r="B59" s="102"/>
      <c r="C59" s="102"/>
      <c r="D59" s="117"/>
      <c r="E59" s="117"/>
    </row>
    <row r="60" spans="2:5">
      <c r="B60" s="102"/>
      <c r="C60" s="102"/>
      <c r="D60" s="117"/>
      <c r="E60" s="117"/>
    </row>
    <row r="61" spans="2:5">
      <c r="B61" s="102"/>
      <c r="C61" s="102"/>
      <c r="D61" s="117"/>
      <c r="E61" s="117"/>
    </row>
    <row r="62" spans="2:5">
      <c r="B62" s="102"/>
      <c r="C62" s="102"/>
      <c r="D62" s="117"/>
      <c r="E62" s="117"/>
    </row>
    <row r="63" spans="2:5">
      <c r="B63" s="102"/>
      <c r="C63" s="102"/>
      <c r="D63" s="117"/>
      <c r="E63" s="117"/>
    </row>
    <row r="64" spans="2:5">
      <c r="B64" s="102"/>
      <c r="C64" s="102"/>
      <c r="D64" s="117"/>
      <c r="E64" s="117"/>
    </row>
    <row r="65" spans="2:5">
      <c r="B65" s="102"/>
      <c r="C65" s="102"/>
      <c r="D65" s="117"/>
      <c r="E65" s="117"/>
    </row>
    <row r="66" spans="2:5">
      <c r="B66" s="102"/>
      <c r="C66" s="102"/>
      <c r="D66" s="117"/>
      <c r="E66" s="117"/>
    </row>
    <row r="67" spans="2:5">
      <c r="B67" s="102"/>
      <c r="C67" s="102"/>
      <c r="D67" s="117"/>
      <c r="E67" s="117"/>
    </row>
    <row r="68" spans="2:5">
      <c r="B68" s="102"/>
      <c r="C68" s="102"/>
      <c r="D68" s="117"/>
      <c r="E68" s="117"/>
    </row>
    <row r="69" spans="2:5">
      <c r="B69" s="102"/>
      <c r="C69" s="102"/>
      <c r="D69" s="117"/>
      <c r="E69" s="117"/>
    </row>
    <row r="70" spans="2:5">
      <c r="B70" s="102"/>
      <c r="C70" s="102"/>
      <c r="D70" s="117"/>
      <c r="E70" s="117"/>
    </row>
    <row r="71" spans="2:5">
      <c r="B71" s="102"/>
      <c r="C71" s="102"/>
      <c r="D71" s="117"/>
      <c r="E71" s="117"/>
    </row>
    <row r="72" spans="2:5">
      <c r="B72" s="102"/>
      <c r="C72" s="102"/>
      <c r="D72" s="117"/>
      <c r="E72" s="117"/>
    </row>
    <row r="73" spans="2:5">
      <c r="B73" s="102"/>
      <c r="C73" s="102"/>
      <c r="D73" s="117"/>
      <c r="E73" s="117"/>
    </row>
    <row r="74" spans="2:5">
      <c r="B74" s="102"/>
      <c r="C74" s="102"/>
      <c r="D74" s="117"/>
      <c r="E74" s="117"/>
    </row>
    <row r="75" spans="2:5">
      <c r="B75" s="102"/>
      <c r="C75" s="102"/>
      <c r="D75" s="117"/>
      <c r="E75" s="117"/>
    </row>
    <row r="76" spans="2:5">
      <c r="B76" s="102"/>
      <c r="C76" s="102"/>
      <c r="D76" s="117"/>
      <c r="E76" s="117"/>
    </row>
    <row r="77" spans="2:5">
      <c r="B77" s="102"/>
      <c r="C77" s="102"/>
      <c r="D77" s="117"/>
      <c r="E77" s="117"/>
    </row>
  </sheetData>
  <mergeCells count="6">
    <mergeCell ref="C2:E2"/>
    <mergeCell ref="F6:G6"/>
    <mergeCell ref="J6:K6"/>
    <mergeCell ref="L6:M6"/>
    <mergeCell ref="B5:M5"/>
    <mergeCell ref="H6:I6"/>
  </mergeCells>
  <printOptions horizontalCentered="1" headings="1"/>
  <pageMargins left="0.70866141732283472" right="0.70866141732283472" top="0.86614173228346458" bottom="0.74803149606299213" header="0.31496062992125984" footer="0.31496062992125984"/>
  <pageSetup paperSize="9" orientation="landscape" r:id="rId1"/>
  <headerFooter>
    <oddHeader xml:space="preserve">&amp;LNH COLLECTION MARSEILLE&amp;C&amp;14SOE GUEST Room </oddHeader>
    <oddFooter>&amp;LPrepared by Gustavo Martínez&amp;R01 March 2017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3" tint="0.59999389629810485"/>
    <pageSetUpPr fitToPage="1"/>
  </sheetPr>
  <dimension ref="A2:T136"/>
  <sheetViews>
    <sheetView topLeftCell="C1" zoomScaleNormal="100" workbookViewId="0">
      <selection activeCell="K1" sqref="K1:L1048576"/>
    </sheetView>
  </sheetViews>
  <sheetFormatPr defaultColWidth="9.1796875" defaultRowHeight="13"/>
  <cols>
    <col min="1" max="1" width="8.1796875" style="102" customWidth="1"/>
    <col min="2" max="2" width="38" style="522" bestFit="1" customWidth="1"/>
    <col min="3" max="3" width="13.1796875" style="523" customWidth="1"/>
    <col min="4" max="4" width="12" style="103" customWidth="1"/>
    <col min="5" max="5" width="10.54296875" style="156" customWidth="1"/>
    <col min="6" max="8" width="11.54296875" style="292" customWidth="1"/>
    <col min="9" max="9" width="9.81640625" style="102" bestFit="1" customWidth="1"/>
    <col min="10" max="10" width="10.81640625" style="102" bestFit="1" customWidth="1"/>
    <col min="11" max="11" width="0" style="102" hidden="1" customWidth="1"/>
    <col min="12" max="12" width="10.81640625" style="102" hidden="1" customWidth="1"/>
    <col min="13" max="13" width="8.1796875" style="102" bestFit="1" customWidth="1"/>
    <col min="14" max="20" width="9.1796875" style="102"/>
    <col min="21" max="16384" width="9.1796875" style="103"/>
  </cols>
  <sheetData>
    <row r="2" spans="2:12" s="102" customFormat="1" ht="14.5">
      <c r="B2" s="173"/>
      <c r="C2" s="719"/>
      <c r="D2" s="719"/>
      <c r="E2" s="719"/>
      <c r="F2" s="290"/>
      <c r="G2" s="290"/>
      <c r="H2" s="290"/>
    </row>
    <row r="3" spans="2:12" s="102" customFormat="1">
      <c r="B3" s="173"/>
      <c r="C3" s="158"/>
      <c r="D3" s="722" t="s">
        <v>853</v>
      </c>
      <c r="E3" s="722"/>
      <c r="F3" s="290"/>
      <c r="G3" s="290"/>
      <c r="H3" s="290"/>
    </row>
    <row r="4" spans="2:12" s="102" customFormat="1">
      <c r="B4" s="173"/>
      <c r="C4" s="158"/>
      <c r="D4" s="199" t="s">
        <v>854</v>
      </c>
      <c r="E4" s="567">
        <f>+Briefing!E55</f>
        <v>80</v>
      </c>
      <c r="F4" s="290"/>
      <c r="G4" s="290"/>
      <c r="H4" s="290"/>
    </row>
    <row r="5" spans="2:12" s="102" customFormat="1">
      <c r="B5" s="173"/>
      <c r="C5" s="158"/>
      <c r="D5" s="199" t="s">
        <v>855</v>
      </c>
      <c r="E5" s="567">
        <f>+Briefing!E54</f>
        <v>15</v>
      </c>
      <c r="F5" s="290"/>
      <c r="G5" s="290"/>
      <c r="H5" s="290"/>
    </row>
    <row r="6" spans="2:12" s="102" customFormat="1" ht="14.5">
      <c r="B6" s="173"/>
      <c r="C6" s="158"/>
      <c r="D6" s="199" t="s">
        <v>856</v>
      </c>
      <c r="E6" s="221">
        <v>3</v>
      </c>
      <c r="F6" s="290"/>
      <c r="G6" s="290"/>
      <c r="H6" s="290"/>
    </row>
    <row r="7" spans="2:12" s="102" customFormat="1">
      <c r="B7" s="173"/>
      <c r="C7" s="158"/>
      <c r="E7" s="157"/>
      <c r="F7" s="290"/>
      <c r="G7" s="290"/>
      <c r="H7" s="290"/>
    </row>
    <row r="8" spans="2:12" s="102" customFormat="1" ht="19.5" customHeight="1">
      <c r="B8" s="716" t="s">
        <v>857</v>
      </c>
      <c r="C8" s="717"/>
      <c r="D8" s="717"/>
      <c r="E8" s="717"/>
      <c r="F8" s="717"/>
      <c r="G8" s="717"/>
      <c r="H8" s="717"/>
      <c r="I8" s="717"/>
      <c r="J8" s="717"/>
      <c r="K8" s="717"/>
      <c r="L8" s="717"/>
    </row>
    <row r="9" spans="2:12" s="102" customFormat="1" ht="29.5" customHeight="1">
      <c r="B9" s="519"/>
      <c r="C9" s="517"/>
      <c r="D9" s="518"/>
      <c r="E9" s="689" t="s">
        <v>564</v>
      </c>
      <c r="F9" s="701"/>
      <c r="G9" s="688" t="s">
        <v>44</v>
      </c>
      <c r="H9" s="689"/>
      <c r="I9" s="727" t="s">
        <v>46</v>
      </c>
      <c r="J9" s="703"/>
      <c r="K9" s="728" t="s">
        <v>28</v>
      </c>
      <c r="L9" s="705"/>
    </row>
    <row r="10" spans="2:12" s="102" customFormat="1">
      <c r="B10" s="520" t="s">
        <v>858</v>
      </c>
      <c r="C10" s="222" t="s">
        <v>835</v>
      </c>
      <c r="D10" s="222" t="s">
        <v>732</v>
      </c>
      <c r="E10" s="194" t="s">
        <v>593</v>
      </c>
      <c r="F10" s="194" t="s">
        <v>594</v>
      </c>
      <c r="G10" s="194" t="s">
        <v>593</v>
      </c>
      <c r="H10" s="194" t="s">
        <v>594</v>
      </c>
      <c r="I10" s="194" t="s">
        <v>593</v>
      </c>
      <c r="J10" s="194" t="s">
        <v>594</v>
      </c>
      <c r="K10" s="194" t="s">
        <v>593</v>
      </c>
      <c r="L10" s="194" t="s">
        <v>594</v>
      </c>
    </row>
    <row r="11" spans="2:12" ht="12.75" customHeight="1">
      <c r="B11" s="723" t="s">
        <v>859</v>
      </c>
      <c r="C11" s="723"/>
      <c r="D11" s="723"/>
      <c r="E11" s="723"/>
      <c r="F11" s="723"/>
      <c r="G11" s="723"/>
      <c r="H11" s="723"/>
      <c r="I11" s="723"/>
      <c r="J11" s="723"/>
      <c r="K11" s="723"/>
      <c r="L11" s="723"/>
    </row>
    <row r="12" spans="2:12" ht="12.75" customHeight="1">
      <c r="B12" s="521" t="s">
        <v>860</v>
      </c>
      <c r="C12" s="527">
        <v>0.1</v>
      </c>
      <c r="D12" s="285">
        <f>C12*$E$4</f>
        <v>8</v>
      </c>
      <c r="E12" s="313">
        <v>3.55</v>
      </c>
      <c r="F12" s="516">
        <f>E12*D12</f>
        <v>28.4</v>
      </c>
      <c r="G12" s="197">
        <v>3.6</v>
      </c>
      <c r="H12" s="512">
        <f t="shared" ref="H12:H48" si="0">G12*D12</f>
        <v>28.8</v>
      </c>
      <c r="I12" s="313">
        <v>3.5</v>
      </c>
      <c r="J12" s="516">
        <f>I12*D12</f>
        <v>28</v>
      </c>
      <c r="K12" s="313">
        <v>4</v>
      </c>
      <c r="L12" s="516">
        <f>K12*D12</f>
        <v>32</v>
      </c>
    </row>
    <row r="13" spans="2:12" ht="12.75" customHeight="1">
      <c r="B13" s="521" t="s">
        <v>849</v>
      </c>
      <c r="C13" s="527">
        <v>0.1</v>
      </c>
      <c r="D13" s="285">
        <f>C13*$E$4</f>
        <v>8</v>
      </c>
      <c r="E13" s="313">
        <v>1.44</v>
      </c>
      <c r="F13" s="516">
        <f t="shared" ref="F13:F45" si="1">E13*D13</f>
        <v>11.52</v>
      </c>
      <c r="G13" s="197">
        <v>3.35</v>
      </c>
      <c r="H13" s="512">
        <f t="shared" si="0"/>
        <v>26.8</v>
      </c>
      <c r="I13" s="313">
        <v>0.8</v>
      </c>
      <c r="J13" s="516">
        <f t="shared" ref="J13:J48" si="2">I13*D13</f>
        <v>6.4</v>
      </c>
      <c r="K13" s="313">
        <v>4</v>
      </c>
      <c r="L13" s="516">
        <f t="shared" ref="L13:L48" si="3">K13*D13</f>
        <v>32</v>
      </c>
    </row>
    <row r="14" spans="2:12" ht="12.75" customHeight="1">
      <c r="B14" s="521" t="s">
        <v>861</v>
      </c>
      <c r="C14" s="524"/>
      <c r="D14" s="286"/>
      <c r="E14" s="313">
        <v>1.2</v>
      </c>
      <c r="F14" s="516">
        <f t="shared" si="1"/>
        <v>0</v>
      </c>
      <c r="G14" s="197">
        <v>4.5999999999999996</v>
      </c>
      <c r="H14" s="512">
        <f t="shared" si="0"/>
        <v>0</v>
      </c>
      <c r="I14" s="313">
        <v>3.5</v>
      </c>
      <c r="J14" s="516">
        <f t="shared" si="2"/>
        <v>0</v>
      </c>
      <c r="K14" s="313">
        <v>0</v>
      </c>
      <c r="L14" s="516">
        <f t="shared" si="3"/>
        <v>0</v>
      </c>
    </row>
    <row r="15" spans="2:12" ht="12.75" customHeight="1">
      <c r="B15" s="521" t="s">
        <v>862</v>
      </c>
      <c r="C15" s="524"/>
      <c r="D15" s="286"/>
      <c r="E15" s="313">
        <v>9.3800000000000008</v>
      </c>
      <c r="F15" s="516">
        <f t="shared" si="1"/>
        <v>0</v>
      </c>
      <c r="G15" s="197">
        <v>6.05</v>
      </c>
      <c r="H15" s="512">
        <f t="shared" si="0"/>
        <v>0</v>
      </c>
      <c r="I15" s="313">
        <v>5.3</v>
      </c>
      <c r="J15" s="516">
        <f t="shared" si="2"/>
        <v>0</v>
      </c>
      <c r="K15" s="313">
        <v>0</v>
      </c>
      <c r="L15" s="516">
        <f t="shared" si="3"/>
        <v>0</v>
      </c>
    </row>
    <row r="16" spans="2:12" ht="12.75" customHeight="1">
      <c r="B16" s="521" t="s">
        <v>863</v>
      </c>
      <c r="C16" s="527">
        <v>1.6666666666666666E-2</v>
      </c>
      <c r="D16" s="285">
        <f>C16*$E$4</f>
        <v>1.3333333333333333</v>
      </c>
      <c r="E16" s="313">
        <v>5.69</v>
      </c>
      <c r="F16" s="516">
        <f t="shared" si="1"/>
        <v>7.5866666666666669</v>
      </c>
      <c r="G16" s="197">
        <v>6.03</v>
      </c>
      <c r="H16" s="512">
        <f t="shared" si="0"/>
        <v>8.0399999999999991</v>
      </c>
      <c r="I16" s="313">
        <v>5.2</v>
      </c>
      <c r="J16" s="516">
        <f t="shared" si="2"/>
        <v>6.9333333333333336</v>
      </c>
      <c r="K16" s="313">
        <v>7</v>
      </c>
      <c r="L16" s="516">
        <f t="shared" si="3"/>
        <v>9.3333333333333321</v>
      </c>
    </row>
    <row r="17" spans="2:12" ht="12.75" customHeight="1">
      <c r="B17" s="521" t="s">
        <v>864</v>
      </c>
      <c r="C17" s="527">
        <v>1.6666666666666666E-2</v>
      </c>
      <c r="D17" s="285">
        <f>C17*$E$4</f>
        <v>1.3333333333333333</v>
      </c>
      <c r="E17" s="314">
        <v>8.25</v>
      </c>
      <c r="F17" s="516">
        <f t="shared" si="1"/>
        <v>11</v>
      </c>
      <c r="G17" s="197">
        <v>6.03</v>
      </c>
      <c r="H17" s="512">
        <f t="shared" si="0"/>
        <v>8.0399999999999991</v>
      </c>
      <c r="I17" s="313">
        <v>7.6</v>
      </c>
      <c r="J17" s="516">
        <f t="shared" si="2"/>
        <v>10.133333333333333</v>
      </c>
      <c r="K17" s="313">
        <v>9</v>
      </c>
      <c r="L17" s="516">
        <f t="shared" si="3"/>
        <v>12</v>
      </c>
    </row>
    <row r="18" spans="2:12" ht="12.75" customHeight="1">
      <c r="B18" s="521" t="s">
        <v>865</v>
      </c>
      <c r="C18" s="527">
        <v>1.6666666666666666E-2</v>
      </c>
      <c r="D18" s="285">
        <f>C18*$E$4</f>
        <v>1.3333333333333333</v>
      </c>
      <c r="E18" s="314">
        <v>8.25</v>
      </c>
      <c r="F18" s="516">
        <f t="shared" si="1"/>
        <v>11</v>
      </c>
      <c r="G18" s="197">
        <v>6.03</v>
      </c>
      <c r="H18" s="512">
        <f t="shared" si="0"/>
        <v>8.0399999999999991</v>
      </c>
      <c r="I18" s="313">
        <v>7.6</v>
      </c>
      <c r="J18" s="516">
        <f t="shared" si="2"/>
        <v>10.133333333333333</v>
      </c>
      <c r="K18" s="313">
        <v>12</v>
      </c>
      <c r="L18" s="516">
        <f t="shared" si="3"/>
        <v>16</v>
      </c>
    </row>
    <row r="19" spans="2:12" ht="12.75" customHeight="1">
      <c r="B19" s="521" t="s">
        <v>866</v>
      </c>
      <c r="C19" s="527">
        <v>1.6666666666666666E-2</v>
      </c>
      <c r="D19" s="285">
        <f>C19*$E$4</f>
        <v>1.3333333333333333</v>
      </c>
      <c r="E19" s="313">
        <v>24</v>
      </c>
      <c r="F19" s="516">
        <f t="shared" si="1"/>
        <v>32</v>
      </c>
      <c r="G19" s="197">
        <v>17.260000000000002</v>
      </c>
      <c r="H19" s="512">
        <f t="shared" si="0"/>
        <v>23.013333333333335</v>
      </c>
      <c r="I19" s="313">
        <v>18</v>
      </c>
      <c r="J19" s="516">
        <f t="shared" si="2"/>
        <v>24</v>
      </c>
      <c r="K19" s="313">
        <v>35</v>
      </c>
      <c r="L19" s="516">
        <f t="shared" si="3"/>
        <v>46.666666666666664</v>
      </c>
    </row>
    <row r="20" spans="2:12" ht="12.75" customHeight="1">
      <c r="B20" s="521" t="s">
        <v>867</v>
      </c>
      <c r="C20" s="527">
        <v>1.6666666666666666E-2</v>
      </c>
      <c r="D20" s="285">
        <f>C20*$E$4</f>
        <v>1.3333333333333333</v>
      </c>
      <c r="E20" s="313">
        <v>2.5</v>
      </c>
      <c r="F20" s="516">
        <f t="shared" si="1"/>
        <v>3.333333333333333</v>
      </c>
      <c r="G20" s="197">
        <v>10.86</v>
      </c>
      <c r="H20" s="512">
        <f t="shared" si="0"/>
        <v>14.479999999999999</v>
      </c>
      <c r="I20" s="313">
        <v>4.5</v>
      </c>
      <c r="J20" s="516">
        <f t="shared" si="2"/>
        <v>6</v>
      </c>
      <c r="K20" s="313">
        <v>6</v>
      </c>
      <c r="L20" s="516">
        <f t="shared" si="3"/>
        <v>8</v>
      </c>
    </row>
    <row r="21" spans="2:12" ht="12.75" customHeight="1">
      <c r="B21" s="521" t="s">
        <v>868</v>
      </c>
      <c r="C21" s="524">
        <v>1.2</v>
      </c>
      <c r="D21" s="285">
        <f t="shared" ref="D21:D29" si="4">$E$6*C21</f>
        <v>3.5999999999999996</v>
      </c>
      <c r="E21" s="313">
        <v>15.8</v>
      </c>
      <c r="F21" s="516">
        <f t="shared" si="1"/>
        <v>56.879999999999995</v>
      </c>
      <c r="G21" s="197">
        <v>8.7899999999999991</v>
      </c>
      <c r="H21" s="512">
        <f t="shared" si="0"/>
        <v>31.643999999999995</v>
      </c>
      <c r="I21" s="313">
        <v>13</v>
      </c>
      <c r="J21" s="516">
        <f t="shared" si="2"/>
        <v>46.8</v>
      </c>
      <c r="K21" s="313">
        <v>15</v>
      </c>
      <c r="L21" s="516">
        <f t="shared" si="3"/>
        <v>53.999999999999993</v>
      </c>
    </row>
    <row r="22" spans="2:12" ht="12.75" customHeight="1">
      <c r="B22" s="521" t="s">
        <v>869</v>
      </c>
      <c r="C22" s="524">
        <v>1.2</v>
      </c>
      <c r="D22" s="285">
        <f t="shared" si="4"/>
        <v>3.5999999999999996</v>
      </c>
      <c r="E22" s="313">
        <v>2.54</v>
      </c>
      <c r="F22" s="516">
        <f t="shared" si="1"/>
        <v>9.1439999999999984</v>
      </c>
      <c r="G22" s="197">
        <v>13.04</v>
      </c>
      <c r="H22" s="512">
        <f t="shared" si="0"/>
        <v>46.943999999999996</v>
      </c>
      <c r="I22" s="313">
        <v>13</v>
      </c>
      <c r="J22" s="516">
        <f t="shared" si="2"/>
        <v>46.8</v>
      </c>
      <c r="K22" s="313">
        <v>15</v>
      </c>
      <c r="L22" s="516">
        <f t="shared" si="3"/>
        <v>53.999999999999993</v>
      </c>
    </row>
    <row r="23" spans="2:12" ht="12.75" customHeight="1">
      <c r="B23" s="521" t="s">
        <v>870</v>
      </c>
      <c r="C23" s="527">
        <v>4</v>
      </c>
      <c r="D23" s="285">
        <f t="shared" si="4"/>
        <v>12</v>
      </c>
      <c r="E23" s="313">
        <v>6.71</v>
      </c>
      <c r="F23" s="516">
        <f t="shared" si="1"/>
        <v>80.52</v>
      </c>
      <c r="G23" s="197">
        <v>5.09</v>
      </c>
      <c r="H23" s="512">
        <f t="shared" si="0"/>
        <v>61.08</v>
      </c>
      <c r="I23" s="313">
        <v>6.4</v>
      </c>
      <c r="J23" s="516">
        <f t="shared" si="2"/>
        <v>76.800000000000011</v>
      </c>
      <c r="K23" s="313">
        <v>8</v>
      </c>
      <c r="L23" s="516">
        <f t="shared" si="3"/>
        <v>96</v>
      </c>
    </row>
    <row r="24" spans="2:12" ht="12.75" customHeight="1">
      <c r="B24" s="521" t="s">
        <v>871</v>
      </c>
      <c r="C24" s="525">
        <v>4</v>
      </c>
      <c r="D24" s="285">
        <f t="shared" si="4"/>
        <v>12</v>
      </c>
      <c r="E24" s="313">
        <v>4.9400000000000004</v>
      </c>
      <c r="F24" s="516">
        <f t="shared" si="1"/>
        <v>59.28</v>
      </c>
      <c r="G24" s="197">
        <v>2.64</v>
      </c>
      <c r="H24" s="512">
        <f t="shared" si="0"/>
        <v>31.68</v>
      </c>
      <c r="I24" s="313">
        <v>2.2999999999999998</v>
      </c>
      <c r="J24" s="516">
        <f t="shared" si="2"/>
        <v>27.599999999999998</v>
      </c>
      <c r="K24" s="313">
        <v>5</v>
      </c>
      <c r="L24" s="516">
        <f t="shared" si="3"/>
        <v>60</v>
      </c>
    </row>
    <row r="25" spans="2:12" ht="12.75" customHeight="1">
      <c r="B25" s="521" t="s">
        <v>872</v>
      </c>
      <c r="C25" s="524">
        <v>1.5</v>
      </c>
      <c r="D25" s="285">
        <f t="shared" si="4"/>
        <v>4.5</v>
      </c>
      <c r="E25" s="313">
        <v>5.09</v>
      </c>
      <c r="F25" s="516">
        <f t="shared" si="1"/>
        <v>22.905000000000001</v>
      </c>
      <c r="G25" s="197">
        <v>27.64</v>
      </c>
      <c r="H25" s="512">
        <f t="shared" si="0"/>
        <v>124.38</v>
      </c>
      <c r="I25" s="313">
        <v>4.5999999999999996</v>
      </c>
      <c r="J25" s="516">
        <f t="shared" si="2"/>
        <v>20.7</v>
      </c>
      <c r="K25" s="313">
        <v>5</v>
      </c>
      <c r="L25" s="516">
        <f t="shared" si="3"/>
        <v>22.5</v>
      </c>
    </row>
    <row r="26" spans="2:12" ht="12.75" customHeight="1">
      <c r="B26" s="521" t="s">
        <v>873</v>
      </c>
      <c r="C26" s="524">
        <v>1.5</v>
      </c>
      <c r="D26" s="285">
        <f t="shared" si="4"/>
        <v>4.5</v>
      </c>
      <c r="E26" s="313">
        <v>5</v>
      </c>
      <c r="F26" s="516">
        <f t="shared" si="1"/>
        <v>22.5</v>
      </c>
      <c r="G26" s="197">
        <v>16.5</v>
      </c>
      <c r="H26" s="512">
        <f t="shared" si="0"/>
        <v>74.25</v>
      </c>
      <c r="I26" s="313">
        <v>1.2</v>
      </c>
      <c r="J26" s="516">
        <f t="shared" si="2"/>
        <v>5.3999999999999995</v>
      </c>
      <c r="K26" s="313">
        <v>4</v>
      </c>
      <c r="L26" s="516">
        <f t="shared" si="3"/>
        <v>18</v>
      </c>
    </row>
    <row r="27" spans="2:12" ht="12.75" customHeight="1">
      <c r="B27" s="521" t="s">
        <v>874</v>
      </c>
      <c r="C27" s="524">
        <v>1.5</v>
      </c>
      <c r="D27" s="285">
        <f t="shared" si="4"/>
        <v>4.5</v>
      </c>
      <c r="E27" s="313">
        <v>5.5</v>
      </c>
      <c r="F27" s="516">
        <f t="shared" si="1"/>
        <v>24.75</v>
      </c>
      <c r="G27" s="197">
        <v>7.87</v>
      </c>
      <c r="H27" s="512">
        <f t="shared" si="0"/>
        <v>35.414999999999999</v>
      </c>
      <c r="I27" s="313">
        <v>7</v>
      </c>
      <c r="J27" s="516">
        <f t="shared" si="2"/>
        <v>31.5</v>
      </c>
      <c r="K27" s="313">
        <v>10</v>
      </c>
      <c r="L27" s="516">
        <f t="shared" si="3"/>
        <v>45</v>
      </c>
    </row>
    <row r="28" spans="2:12" ht="12.75" customHeight="1">
      <c r="B28" s="521" t="s">
        <v>875</v>
      </c>
      <c r="C28" s="524">
        <v>1.5</v>
      </c>
      <c r="D28" s="285">
        <f t="shared" si="4"/>
        <v>4.5</v>
      </c>
      <c r="E28" s="313">
        <v>6.12</v>
      </c>
      <c r="F28" s="516">
        <f t="shared" si="1"/>
        <v>27.54</v>
      </c>
      <c r="G28" s="197">
        <v>7.93</v>
      </c>
      <c r="H28" s="512">
        <f t="shared" si="0"/>
        <v>35.685000000000002</v>
      </c>
      <c r="I28" s="313">
        <v>7.6</v>
      </c>
      <c r="J28" s="516">
        <f t="shared" si="2"/>
        <v>34.199999999999996</v>
      </c>
      <c r="K28" s="313">
        <v>10</v>
      </c>
      <c r="L28" s="516">
        <f t="shared" si="3"/>
        <v>45</v>
      </c>
    </row>
    <row r="29" spans="2:12" ht="12.75" customHeight="1">
      <c r="B29" s="521" t="s">
        <v>876</v>
      </c>
      <c r="C29" s="524">
        <v>1.5</v>
      </c>
      <c r="D29" s="285">
        <f t="shared" si="4"/>
        <v>4.5</v>
      </c>
      <c r="E29" s="313">
        <v>7.7</v>
      </c>
      <c r="F29" s="516">
        <f t="shared" si="1"/>
        <v>34.65</v>
      </c>
      <c r="G29" s="197">
        <v>4.57</v>
      </c>
      <c r="H29" s="512">
        <f t="shared" si="0"/>
        <v>20.565000000000001</v>
      </c>
      <c r="I29" s="313">
        <v>6.8</v>
      </c>
      <c r="J29" s="516">
        <f t="shared" si="2"/>
        <v>30.599999999999998</v>
      </c>
      <c r="K29" s="313">
        <v>80</v>
      </c>
      <c r="L29" s="516">
        <f t="shared" si="3"/>
        <v>360</v>
      </c>
    </row>
    <row r="30" spans="2:12" ht="12.75" customHeight="1">
      <c r="B30" s="521" t="s">
        <v>877</v>
      </c>
      <c r="C30" s="524">
        <v>0.05</v>
      </c>
      <c r="D30" s="285">
        <f>C30*$E$4</f>
        <v>4</v>
      </c>
      <c r="E30" s="313">
        <v>9.6300000000000008</v>
      </c>
      <c r="F30" s="516">
        <f t="shared" si="1"/>
        <v>38.520000000000003</v>
      </c>
      <c r="G30" s="197">
        <v>2.71</v>
      </c>
      <c r="H30" s="512">
        <f t="shared" si="0"/>
        <v>10.84</v>
      </c>
      <c r="I30" s="313">
        <v>9.4</v>
      </c>
      <c r="J30" s="516">
        <f t="shared" si="2"/>
        <v>37.6</v>
      </c>
      <c r="K30" s="313">
        <v>15</v>
      </c>
      <c r="L30" s="516">
        <f t="shared" si="3"/>
        <v>60</v>
      </c>
    </row>
    <row r="31" spans="2:12" ht="12.75" customHeight="1">
      <c r="B31" s="521" t="s">
        <v>878</v>
      </c>
      <c r="C31" s="524">
        <v>1.5</v>
      </c>
      <c r="D31" s="285">
        <f>$E$6*C31</f>
        <v>4.5</v>
      </c>
      <c r="E31" s="313">
        <v>4.18</v>
      </c>
      <c r="F31" s="516">
        <f t="shared" si="1"/>
        <v>18.809999999999999</v>
      </c>
      <c r="G31" s="197">
        <v>13</v>
      </c>
      <c r="H31" s="512">
        <f t="shared" si="0"/>
        <v>58.5</v>
      </c>
      <c r="I31" s="313">
        <v>18</v>
      </c>
      <c r="J31" s="516">
        <f t="shared" si="2"/>
        <v>81</v>
      </c>
      <c r="K31" s="313">
        <v>35</v>
      </c>
      <c r="L31" s="516">
        <f t="shared" si="3"/>
        <v>157.5</v>
      </c>
    </row>
    <row r="32" spans="2:12" ht="12.75" hidden="1" customHeight="1">
      <c r="B32" s="521" t="s">
        <v>879</v>
      </c>
      <c r="C32" s="524"/>
      <c r="D32" s="285">
        <f>C32*$E$4</f>
        <v>0</v>
      </c>
      <c r="E32" s="313">
        <v>8.59</v>
      </c>
      <c r="F32" s="516">
        <f t="shared" si="1"/>
        <v>0</v>
      </c>
      <c r="G32" s="197">
        <v>13</v>
      </c>
      <c r="H32" s="512">
        <f t="shared" si="0"/>
        <v>0</v>
      </c>
      <c r="I32" s="313">
        <v>8.59</v>
      </c>
      <c r="J32" s="516">
        <f t="shared" si="2"/>
        <v>0</v>
      </c>
      <c r="K32" s="313">
        <f t="shared" ref="K32:K48" si="5">E32</f>
        <v>8.59</v>
      </c>
      <c r="L32" s="516">
        <f t="shared" si="3"/>
        <v>0</v>
      </c>
    </row>
    <row r="33" spans="2:12" ht="12.75" hidden="1" customHeight="1">
      <c r="B33" s="521"/>
      <c r="C33" s="524"/>
      <c r="D33" s="285">
        <f>C33*$E$4</f>
        <v>0</v>
      </c>
      <c r="E33" s="313">
        <v>45</v>
      </c>
      <c r="F33" s="516">
        <f t="shared" si="1"/>
        <v>0</v>
      </c>
      <c r="G33" s="197">
        <v>13</v>
      </c>
      <c r="H33" s="512">
        <f t="shared" si="0"/>
        <v>0</v>
      </c>
      <c r="I33" s="313">
        <v>45</v>
      </c>
      <c r="J33" s="516">
        <f t="shared" si="2"/>
        <v>0</v>
      </c>
      <c r="K33" s="313">
        <f t="shared" si="5"/>
        <v>45</v>
      </c>
      <c r="L33" s="516">
        <f t="shared" si="3"/>
        <v>0</v>
      </c>
    </row>
    <row r="34" spans="2:12" ht="12.75" hidden="1" customHeight="1">
      <c r="B34" s="521" t="s">
        <v>880</v>
      </c>
      <c r="C34" s="524"/>
      <c r="D34" s="285">
        <f>C34*$E$4</f>
        <v>0</v>
      </c>
      <c r="E34" s="313">
        <v>61.5</v>
      </c>
      <c r="F34" s="516">
        <f t="shared" si="1"/>
        <v>0</v>
      </c>
      <c r="G34" s="197">
        <v>13</v>
      </c>
      <c r="H34" s="512">
        <f t="shared" si="0"/>
        <v>0</v>
      </c>
      <c r="I34" s="313">
        <v>61.5</v>
      </c>
      <c r="J34" s="516">
        <f t="shared" si="2"/>
        <v>0</v>
      </c>
      <c r="K34" s="313">
        <f t="shared" si="5"/>
        <v>61.5</v>
      </c>
      <c r="L34" s="516">
        <f t="shared" si="3"/>
        <v>0</v>
      </c>
    </row>
    <row r="35" spans="2:12" ht="12.75" customHeight="1">
      <c r="B35" s="521" t="s">
        <v>881</v>
      </c>
      <c r="C35" s="524">
        <f>(E5/5)*1.1</f>
        <v>3.3000000000000003</v>
      </c>
      <c r="D35" s="285">
        <f>C35</f>
        <v>3.3000000000000003</v>
      </c>
      <c r="E35" s="313">
        <v>29.18</v>
      </c>
      <c r="F35" s="516">
        <f t="shared" si="1"/>
        <v>96.294000000000011</v>
      </c>
      <c r="G35" s="197">
        <v>43</v>
      </c>
      <c r="H35" s="512">
        <f t="shared" si="0"/>
        <v>141.9</v>
      </c>
      <c r="I35" s="313">
        <v>7.6</v>
      </c>
      <c r="J35" s="516">
        <f t="shared" si="2"/>
        <v>25.080000000000002</v>
      </c>
      <c r="K35" s="313">
        <v>54</v>
      </c>
      <c r="L35" s="516">
        <f t="shared" si="3"/>
        <v>178.20000000000002</v>
      </c>
    </row>
    <row r="36" spans="2:12" ht="12.75" customHeight="1">
      <c r="B36" s="521" t="s">
        <v>653</v>
      </c>
      <c r="C36" s="524">
        <v>1.5</v>
      </c>
      <c r="D36" s="285">
        <f t="shared" ref="D36:D48" si="6">$E$6*C36</f>
        <v>4.5</v>
      </c>
      <c r="E36" s="313">
        <v>13.3</v>
      </c>
      <c r="F36" s="516">
        <f t="shared" si="1"/>
        <v>59.85</v>
      </c>
      <c r="G36" s="197">
        <v>21.25</v>
      </c>
      <c r="H36" s="512">
        <f t="shared" si="0"/>
        <v>95.625</v>
      </c>
      <c r="I36" s="313">
        <v>9.4</v>
      </c>
      <c r="J36" s="516">
        <f t="shared" si="2"/>
        <v>42.300000000000004</v>
      </c>
      <c r="K36" s="313">
        <v>15</v>
      </c>
      <c r="L36" s="516">
        <f t="shared" si="3"/>
        <v>67.5</v>
      </c>
    </row>
    <row r="37" spans="2:12" ht="12.75" customHeight="1">
      <c r="B37" s="521" t="s">
        <v>882</v>
      </c>
      <c r="C37" s="524">
        <v>1.5</v>
      </c>
      <c r="D37" s="285">
        <f t="shared" si="6"/>
        <v>4.5</v>
      </c>
      <c r="E37" s="313">
        <v>13.3</v>
      </c>
      <c r="F37" s="516">
        <f t="shared" si="1"/>
        <v>59.85</v>
      </c>
      <c r="G37" s="197">
        <v>17.48</v>
      </c>
      <c r="H37" s="512">
        <f t="shared" si="0"/>
        <v>78.66</v>
      </c>
      <c r="I37" s="313">
        <v>9.4</v>
      </c>
      <c r="J37" s="516">
        <f t="shared" si="2"/>
        <v>42.300000000000004</v>
      </c>
      <c r="K37" s="313">
        <v>15</v>
      </c>
      <c r="L37" s="516">
        <f t="shared" si="3"/>
        <v>67.5</v>
      </c>
    </row>
    <row r="38" spans="2:12" ht="12.75" customHeight="1">
      <c r="B38" s="521" t="s">
        <v>883</v>
      </c>
      <c r="C38" s="524">
        <v>2</v>
      </c>
      <c r="D38" s="285">
        <f t="shared" si="6"/>
        <v>6</v>
      </c>
      <c r="E38" s="313">
        <v>4.46</v>
      </c>
      <c r="F38" s="516">
        <f t="shared" si="1"/>
        <v>26.759999999999998</v>
      </c>
      <c r="G38" s="197">
        <v>11.85</v>
      </c>
      <c r="H38" s="512">
        <f t="shared" si="0"/>
        <v>71.099999999999994</v>
      </c>
      <c r="I38" s="313">
        <v>6.8</v>
      </c>
      <c r="J38" s="516">
        <f t="shared" si="2"/>
        <v>40.799999999999997</v>
      </c>
      <c r="K38" s="313">
        <v>8</v>
      </c>
      <c r="L38" s="516">
        <f t="shared" si="3"/>
        <v>48</v>
      </c>
    </row>
    <row r="39" spans="2:12" ht="12.75" customHeight="1">
      <c r="B39" s="521" t="s">
        <v>884</v>
      </c>
      <c r="C39" s="524">
        <v>3</v>
      </c>
      <c r="D39" s="285">
        <f t="shared" si="6"/>
        <v>9</v>
      </c>
      <c r="E39" s="313">
        <v>9.8699999999999992</v>
      </c>
      <c r="F39" s="516"/>
      <c r="G39" s="197">
        <v>10.75</v>
      </c>
      <c r="H39" s="512">
        <f t="shared" si="0"/>
        <v>96.75</v>
      </c>
      <c r="I39" s="313">
        <v>14</v>
      </c>
      <c r="J39" s="516">
        <f t="shared" si="2"/>
        <v>126</v>
      </c>
      <c r="K39" s="313">
        <v>18</v>
      </c>
      <c r="L39" s="516">
        <f t="shared" si="3"/>
        <v>162</v>
      </c>
    </row>
    <row r="40" spans="2:12" ht="12.75" customHeight="1">
      <c r="B40" s="521" t="s">
        <v>885</v>
      </c>
      <c r="C40" s="524">
        <v>2</v>
      </c>
      <c r="D40" s="285">
        <f t="shared" si="6"/>
        <v>6</v>
      </c>
      <c r="E40" s="313"/>
      <c r="F40" s="516"/>
      <c r="G40" s="197">
        <v>26.02</v>
      </c>
      <c r="H40" s="512">
        <f t="shared" si="0"/>
        <v>156.12</v>
      </c>
      <c r="I40" s="313">
        <v>18</v>
      </c>
      <c r="J40" s="516">
        <f t="shared" si="2"/>
        <v>108</v>
      </c>
      <c r="K40" s="313">
        <v>20</v>
      </c>
      <c r="L40" s="516">
        <f t="shared" si="3"/>
        <v>120</v>
      </c>
    </row>
    <row r="41" spans="2:12" ht="12.75" customHeight="1">
      <c r="B41" s="521" t="s">
        <v>886</v>
      </c>
      <c r="C41" s="524">
        <v>3</v>
      </c>
      <c r="D41" s="285">
        <f t="shared" si="6"/>
        <v>9</v>
      </c>
      <c r="E41" s="313"/>
      <c r="F41" s="516"/>
      <c r="G41" s="197">
        <v>8.35</v>
      </c>
      <c r="H41" s="512">
        <f t="shared" si="0"/>
        <v>75.149999999999991</v>
      </c>
      <c r="I41" s="313">
        <v>7.2</v>
      </c>
      <c r="J41" s="516">
        <f t="shared" si="2"/>
        <v>64.8</v>
      </c>
      <c r="K41" s="313">
        <v>15</v>
      </c>
      <c r="L41" s="516">
        <f t="shared" si="3"/>
        <v>135</v>
      </c>
    </row>
    <row r="42" spans="2:12" ht="12.75" customHeight="1">
      <c r="B42" s="521" t="s">
        <v>887</v>
      </c>
      <c r="C42" s="524">
        <v>1</v>
      </c>
      <c r="D42" s="285">
        <f t="shared" si="6"/>
        <v>3</v>
      </c>
      <c r="E42" s="313"/>
      <c r="F42" s="516"/>
      <c r="G42" s="197">
        <v>450</v>
      </c>
      <c r="H42" s="512">
        <f t="shared" si="0"/>
        <v>1350</v>
      </c>
      <c r="I42" s="313">
        <v>200</v>
      </c>
      <c r="J42" s="516">
        <f t="shared" si="2"/>
        <v>600</v>
      </c>
      <c r="K42" s="313">
        <v>890</v>
      </c>
      <c r="L42" s="516">
        <f t="shared" si="3"/>
        <v>2670</v>
      </c>
    </row>
    <row r="43" spans="2:12" ht="12.75" customHeight="1">
      <c r="B43" s="521" t="s">
        <v>888</v>
      </c>
      <c r="C43" s="524">
        <v>2</v>
      </c>
      <c r="D43" s="285">
        <f t="shared" si="6"/>
        <v>6</v>
      </c>
      <c r="E43" s="313"/>
      <c r="F43" s="516"/>
      <c r="G43" s="197">
        <v>10.17</v>
      </c>
      <c r="H43" s="512">
        <f t="shared" si="0"/>
        <v>61.019999999999996</v>
      </c>
      <c r="I43" s="313">
        <v>8.5</v>
      </c>
      <c r="J43" s="516">
        <f t="shared" si="2"/>
        <v>51</v>
      </c>
      <c r="K43" s="313">
        <v>54</v>
      </c>
      <c r="L43" s="516">
        <f t="shared" si="3"/>
        <v>324</v>
      </c>
    </row>
    <row r="44" spans="2:12" ht="12.75" customHeight="1">
      <c r="B44" s="521" t="s">
        <v>889</v>
      </c>
      <c r="C44" s="524">
        <v>3</v>
      </c>
      <c r="D44" s="285">
        <f t="shared" si="6"/>
        <v>9</v>
      </c>
      <c r="E44" s="313">
        <v>2.61</v>
      </c>
      <c r="F44" s="516">
        <f t="shared" si="1"/>
        <v>23.49</v>
      </c>
      <c r="G44" s="197">
        <v>5.43</v>
      </c>
      <c r="H44" s="512">
        <f t="shared" si="0"/>
        <v>48.87</v>
      </c>
      <c r="I44" s="313">
        <v>3.8</v>
      </c>
      <c r="J44" s="516">
        <f t="shared" si="2"/>
        <v>34.199999999999996</v>
      </c>
      <c r="K44" s="313">
        <v>12</v>
      </c>
      <c r="L44" s="516">
        <f t="shared" si="3"/>
        <v>108</v>
      </c>
    </row>
    <row r="45" spans="2:12" ht="12.75" customHeight="1">
      <c r="B45" s="521" t="s">
        <v>890</v>
      </c>
      <c r="C45" s="524">
        <v>1</v>
      </c>
      <c r="D45" s="285">
        <f t="shared" si="6"/>
        <v>3</v>
      </c>
      <c r="E45" s="313">
        <v>11.73</v>
      </c>
      <c r="F45" s="516">
        <f t="shared" si="1"/>
        <v>35.19</v>
      </c>
      <c r="G45" s="197">
        <v>11.3202</v>
      </c>
      <c r="H45" s="512">
        <f t="shared" si="0"/>
        <v>33.960599999999999</v>
      </c>
      <c r="I45" s="313">
        <v>10.8</v>
      </c>
      <c r="J45" s="516">
        <f t="shared" si="2"/>
        <v>32.400000000000006</v>
      </c>
      <c r="K45" s="313">
        <v>0</v>
      </c>
      <c r="L45" s="516">
        <f t="shared" si="3"/>
        <v>0</v>
      </c>
    </row>
    <row r="46" spans="2:12" ht="12.75" hidden="1" customHeight="1">
      <c r="B46" s="521"/>
      <c r="C46" s="526"/>
      <c r="D46" s="285">
        <f t="shared" si="6"/>
        <v>0</v>
      </c>
      <c r="E46" s="225">
        <v>2.5</v>
      </c>
      <c r="F46" s="516">
        <f>C46*E46</f>
        <v>0</v>
      </c>
      <c r="G46" s="197">
        <v>2.5</v>
      </c>
      <c r="H46" s="512">
        <f t="shared" si="0"/>
        <v>0</v>
      </c>
      <c r="I46" s="313">
        <v>2.5</v>
      </c>
      <c r="J46" s="516">
        <f t="shared" si="2"/>
        <v>0</v>
      </c>
      <c r="K46" s="313">
        <f t="shared" si="5"/>
        <v>2.5</v>
      </c>
      <c r="L46" s="516">
        <f t="shared" si="3"/>
        <v>0</v>
      </c>
    </row>
    <row r="47" spans="2:12" ht="12.75" customHeight="1">
      <c r="B47" s="521" t="s">
        <v>891</v>
      </c>
      <c r="C47" s="524">
        <v>4</v>
      </c>
      <c r="D47" s="285">
        <f t="shared" si="6"/>
        <v>12</v>
      </c>
      <c r="E47" s="479"/>
      <c r="F47" s="516"/>
      <c r="G47" s="197">
        <v>10.17</v>
      </c>
      <c r="H47" s="512">
        <f t="shared" si="0"/>
        <v>122.03999999999999</v>
      </c>
      <c r="I47" s="313">
        <v>8.8000000000000007</v>
      </c>
      <c r="J47" s="516">
        <f t="shared" si="2"/>
        <v>105.60000000000001</v>
      </c>
      <c r="K47" s="313">
        <v>9</v>
      </c>
      <c r="L47" s="516">
        <f t="shared" si="3"/>
        <v>108</v>
      </c>
    </row>
    <row r="48" spans="2:12" ht="12.75" customHeight="1">
      <c r="B48" s="521" t="s">
        <v>892</v>
      </c>
      <c r="C48" s="524">
        <v>5</v>
      </c>
      <c r="D48" s="285">
        <f t="shared" si="6"/>
        <v>15</v>
      </c>
      <c r="E48" s="479"/>
      <c r="F48" s="516"/>
      <c r="G48" s="197">
        <v>12</v>
      </c>
      <c r="H48" s="512">
        <f t="shared" si="0"/>
        <v>180</v>
      </c>
      <c r="I48" s="313">
        <v>9.9</v>
      </c>
      <c r="J48" s="516">
        <f t="shared" si="2"/>
        <v>148.5</v>
      </c>
      <c r="K48" s="313">
        <f t="shared" si="5"/>
        <v>0</v>
      </c>
      <c r="L48" s="516">
        <f t="shared" si="3"/>
        <v>0</v>
      </c>
    </row>
    <row r="49" spans="2:12" ht="12.75" customHeight="1">
      <c r="B49" s="724" t="s">
        <v>4</v>
      </c>
      <c r="C49" s="724"/>
      <c r="D49" s="724"/>
      <c r="E49" s="724"/>
      <c r="F49" s="724"/>
      <c r="G49" s="724"/>
      <c r="H49" s="724"/>
      <c r="I49" s="724"/>
      <c r="J49" s="724"/>
      <c r="K49" s="724"/>
      <c r="L49" s="724"/>
    </row>
    <row r="50" spans="2:12" ht="12.75" customHeight="1">
      <c r="B50" s="496" t="s">
        <v>815</v>
      </c>
      <c r="C50" s="497">
        <v>1.5</v>
      </c>
      <c r="D50" s="285">
        <f t="shared" ref="D50:D64" si="7">C50*$E$4</f>
        <v>120</v>
      </c>
      <c r="E50" s="313">
        <v>1.08</v>
      </c>
      <c r="F50" s="516">
        <f t="shared" ref="F50:F63" si="8">E50*D50</f>
        <v>129.60000000000002</v>
      </c>
      <c r="G50" s="197">
        <v>6.01</v>
      </c>
      <c r="H50" s="512">
        <f t="shared" ref="H50:H63" si="9">G50*D50</f>
        <v>721.19999999999993</v>
      </c>
      <c r="I50" s="313">
        <v>2.37</v>
      </c>
      <c r="J50" s="516">
        <f t="shared" ref="J50" si="10">I50*D50</f>
        <v>284.40000000000003</v>
      </c>
      <c r="K50" s="313">
        <v>7</v>
      </c>
      <c r="L50" s="516">
        <f t="shared" ref="L50" si="11">K50*D50</f>
        <v>840</v>
      </c>
    </row>
    <row r="51" spans="2:12" ht="12.75" customHeight="1">
      <c r="B51" s="496" t="s">
        <v>816</v>
      </c>
      <c r="C51" s="497">
        <v>0.75</v>
      </c>
      <c r="D51" s="285">
        <f t="shared" si="7"/>
        <v>60</v>
      </c>
      <c r="E51" s="313">
        <v>2.2999999999999998</v>
      </c>
      <c r="F51" s="516">
        <f t="shared" si="8"/>
        <v>138</v>
      </c>
      <c r="G51" s="197">
        <v>4.33</v>
      </c>
      <c r="H51" s="512">
        <f t="shared" si="9"/>
        <v>259.8</v>
      </c>
      <c r="I51" s="313">
        <v>2.69</v>
      </c>
      <c r="J51" s="516">
        <f t="shared" ref="J51:J64" si="12">I51*D51</f>
        <v>161.4</v>
      </c>
      <c r="K51" s="313">
        <v>21</v>
      </c>
      <c r="L51" s="516">
        <f t="shared" ref="L51:L64" si="13">K51*D51</f>
        <v>1260</v>
      </c>
    </row>
    <row r="52" spans="2:12">
      <c r="B52" s="496" t="s">
        <v>817</v>
      </c>
      <c r="C52" s="497">
        <v>0.75</v>
      </c>
      <c r="D52" s="285">
        <f t="shared" si="7"/>
        <v>60</v>
      </c>
      <c r="E52" s="313">
        <v>2.15</v>
      </c>
      <c r="F52" s="516">
        <f t="shared" si="8"/>
        <v>129</v>
      </c>
      <c r="G52" s="197">
        <v>4.33</v>
      </c>
      <c r="H52" s="512">
        <f t="shared" si="9"/>
        <v>259.8</v>
      </c>
      <c r="I52" s="313">
        <v>2.44</v>
      </c>
      <c r="J52" s="516">
        <f t="shared" si="12"/>
        <v>146.4</v>
      </c>
      <c r="K52" s="313">
        <v>21</v>
      </c>
      <c r="L52" s="516">
        <f t="shared" si="13"/>
        <v>1260</v>
      </c>
    </row>
    <row r="53" spans="2:12">
      <c r="B53" s="496" t="s">
        <v>818</v>
      </c>
      <c r="C53" s="497">
        <v>0.75</v>
      </c>
      <c r="D53" s="285">
        <f t="shared" si="7"/>
        <v>60</v>
      </c>
      <c r="E53" s="313">
        <v>2.82</v>
      </c>
      <c r="F53" s="516">
        <f t="shared" si="8"/>
        <v>169.2</v>
      </c>
      <c r="G53" s="197">
        <v>4.5199999999999996</v>
      </c>
      <c r="H53" s="512">
        <f t="shared" si="9"/>
        <v>271.2</v>
      </c>
      <c r="I53" s="313">
        <v>2.99</v>
      </c>
      <c r="J53" s="516">
        <f t="shared" si="12"/>
        <v>179.4</v>
      </c>
      <c r="K53" s="313">
        <v>18</v>
      </c>
      <c r="L53" s="516">
        <f t="shared" si="13"/>
        <v>1080</v>
      </c>
    </row>
    <row r="54" spans="2:12">
      <c r="B54" s="496" t="s">
        <v>819</v>
      </c>
      <c r="C54" s="497">
        <v>0.5</v>
      </c>
      <c r="D54" s="285">
        <f t="shared" si="7"/>
        <v>40</v>
      </c>
      <c r="E54" s="313">
        <v>2.2999999999999998</v>
      </c>
      <c r="F54" s="516">
        <f t="shared" si="8"/>
        <v>92</v>
      </c>
      <c r="G54" s="197">
        <v>6.37</v>
      </c>
      <c r="H54" s="512">
        <f t="shared" si="9"/>
        <v>254.8</v>
      </c>
      <c r="I54" s="313">
        <v>2.65</v>
      </c>
      <c r="J54" s="516">
        <f t="shared" si="12"/>
        <v>106</v>
      </c>
      <c r="K54" s="313">
        <v>8</v>
      </c>
      <c r="L54" s="516">
        <f t="shared" si="13"/>
        <v>320</v>
      </c>
    </row>
    <row r="55" spans="2:12" ht="12.75" customHeight="1">
      <c r="B55" s="496" t="s">
        <v>820</v>
      </c>
      <c r="C55" s="497">
        <v>0.5</v>
      </c>
      <c r="D55" s="285">
        <f t="shared" si="7"/>
        <v>40</v>
      </c>
      <c r="E55" s="313">
        <v>2.2999999999999998</v>
      </c>
      <c r="F55" s="516">
        <f t="shared" si="8"/>
        <v>92</v>
      </c>
      <c r="G55" s="197">
        <v>5.66</v>
      </c>
      <c r="H55" s="512">
        <f t="shared" si="9"/>
        <v>226.4</v>
      </c>
      <c r="I55" s="313">
        <v>2.35</v>
      </c>
      <c r="J55" s="516">
        <f t="shared" si="12"/>
        <v>94</v>
      </c>
      <c r="K55" s="313">
        <v>6</v>
      </c>
      <c r="L55" s="516">
        <f t="shared" si="13"/>
        <v>240</v>
      </c>
    </row>
    <row r="56" spans="2:12">
      <c r="B56" s="496" t="s">
        <v>821</v>
      </c>
      <c r="C56" s="497">
        <v>1.5</v>
      </c>
      <c r="D56" s="285">
        <f t="shared" si="7"/>
        <v>120</v>
      </c>
      <c r="E56" s="313">
        <v>2.5499999999999998</v>
      </c>
      <c r="F56" s="516">
        <f t="shared" si="8"/>
        <v>306</v>
      </c>
      <c r="G56" s="197">
        <v>11.65</v>
      </c>
      <c r="H56" s="512">
        <f t="shared" si="9"/>
        <v>1398</v>
      </c>
      <c r="I56" s="313">
        <v>2.9</v>
      </c>
      <c r="J56" s="516">
        <f t="shared" si="12"/>
        <v>348</v>
      </c>
      <c r="K56" s="313">
        <v>6</v>
      </c>
      <c r="L56" s="516">
        <f t="shared" si="13"/>
        <v>720</v>
      </c>
    </row>
    <row r="57" spans="2:12">
      <c r="B57" s="496" t="s">
        <v>822</v>
      </c>
      <c r="C57" s="497">
        <v>0.5</v>
      </c>
      <c r="D57" s="285">
        <f t="shared" si="7"/>
        <v>40</v>
      </c>
      <c r="E57" s="313">
        <v>3.19</v>
      </c>
      <c r="F57" s="516">
        <f t="shared" si="8"/>
        <v>127.6</v>
      </c>
      <c r="G57" s="197">
        <v>5.41</v>
      </c>
      <c r="H57" s="512">
        <f t="shared" si="9"/>
        <v>216.4</v>
      </c>
      <c r="I57" s="313">
        <v>2.2000000000000002</v>
      </c>
      <c r="J57" s="516">
        <f t="shared" si="12"/>
        <v>88</v>
      </c>
      <c r="K57" s="313">
        <v>4</v>
      </c>
      <c r="L57" s="516">
        <f t="shared" si="13"/>
        <v>160</v>
      </c>
    </row>
    <row r="58" spans="2:12">
      <c r="B58" s="496" t="s">
        <v>823</v>
      </c>
      <c r="C58" s="497">
        <v>0.5</v>
      </c>
      <c r="D58" s="285">
        <f t="shared" si="7"/>
        <v>40</v>
      </c>
      <c r="E58" s="313">
        <v>4.0999999999999996</v>
      </c>
      <c r="F58" s="516">
        <f t="shared" si="8"/>
        <v>164</v>
      </c>
      <c r="G58" s="197">
        <v>4.9000000000000004</v>
      </c>
      <c r="H58" s="512">
        <f t="shared" si="9"/>
        <v>196</v>
      </c>
      <c r="I58" s="313">
        <v>2.2999999999999998</v>
      </c>
      <c r="J58" s="516">
        <f t="shared" si="12"/>
        <v>92</v>
      </c>
      <c r="K58" s="313">
        <v>4</v>
      </c>
      <c r="L58" s="516">
        <f t="shared" si="13"/>
        <v>160</v>
      </c>
    </row>
    <row r="59" spans="2:12">
      <c r="B59" s="496" t="s">
        <v>893</v>
      </c>
      <c r="C59" s="497">
        <v>0.6</v>
      </c>
      <c r="D59" s="285">
        <f t="shared" si="7"/>
        <v>48</v>
      </c>
      <c r="E59" s="313">
        <v>2.86</v>
      </c>
      <c r="F59" s="516">
        <f t="shared" si="8"/>
        <v>137.28</v>
      </c>
      <c r="G59" s="197">
        <v>4.33</v>
      </c>
      <c r="H59" s="512">
        <f t="shared" si="9"/>
        <v>207.84</v>
      </c>
      <c r="I59" s="313">
        <v>2.02</v>
      </c>
      <c r="J59" s="516">
        <f t="shared" si="12"/>
        <v>96.960000000000008</v>
      </c>
      <c r="K59" s="313">
        <v>7</v>
      </c>
      <c r="L59" s="516">
        <f t="shared" si="13"/>
        <v>336</v>
      </c>
    </row>
    <row r="60" spans="2:12">
      <c r="B60" s="496" t="s">
        <v>825</v>
      </c>
      <c r="C60" s="497">
        <v>1.25</v>
      </c>
      <c r="D60" s="285">
        <f t="shared" si="7"/>
        <v>100</v>
      </c>
      <c r="E60" s="313">
        <v>1.58</v>
      </c>
      <c r="F60" s="516">
        <f t="shared" si="8"/>
        <v>158</v>
      </c>
      <c r="G60" s="197">
        <v>2.69</v>
      </c>
      <c r="H60" s="512">
        <f t="shared" si="9"/>
        <v>269</v>
      </c>
      <c r="I60" s="313">
        <v>2.1</v>
      </c>
      <c r="J60" s="516">
        <f t="shared" si="12"/>
        <v>210</v>
      </c>
      <c r="K60" s="313">
        <v>4</v>
      </c>
      <c r="L60" s="516">
        <f t="shared" si="13"/>
        <v>400</v>
      </c>
    </row>
    <row r="61" spans="2:12">
      <c r="B61" s="496" t="s">
        <v>894</v>
      </c>
      <c r="C61" s="497">
        <v>0.12</v>
      </c>
      <c r="D61" s="285">
        <f t="shared" si="7"/>
        <v>9.6</v>
      </c>
      <c r="E61" s="304">
        <v>4.55</v>
      </c>
      <c r="F61" s="516">
        <f t="shared" si="8"/>
        <v>43.68</v>
      </c>
      <c r="G61" s="197">
        <v>2.21</v>
      </c>
      <c r="H61" s="512">
        <f t="shared" si="9"/>
        <v>21.215999999999998</v>
      </c>
      <c r="I61" s="313">
        <v>2.4</v>
      </c>
      <c r="J61" s="516">
        <f t="shared" si="12"/>
        <v>23.04</v>
      </c>
      <c r="K61" s="313">
        <v>4</v>
      </c>
      <c r="L61" s="516">
        <f t="shared" si="13"/>
        <v>38.4</v>
      </c>
    </row>
    <row r="62" spans="2:12">
      <c r="B62" s="496" t="s">
        <v>827</v>
      </c>
      <c r="C62" s="497">
        <v>1.5</v>
      </c>
      <c r="D62" s="285">
        <f t="shared" si="7"/>
        <v>120</v>
      </c>
      <c r="E62" s="313">
        <v>2.52</v>
      </c>
      <c r="F62" s="516">
        <f t="shared" si="8"/>
        <v>302.39999999999998</v>
      </c>
      <c r="G62" s="197">
        <v>4.9000000000000004</v>
      </c>
      <c r="H62" s="512">
        <f t="shared" si="9"/>
        <v>588</v>
      </c>
      <c r="I62" s="313">
        <v>3.5</v>
      </c>
      <c r="J62" s="516">
        <f t="shared" si="12"/>
        <v>420</v>
      </c>
      <c r="K62" s="313">
        <v>4</v>
      </c>
      <c r="L62" s="516">
        <f t="shared" si="13"/>
        <v>480</v>
      </c>
    </row>
    <row r="63" spans="2:12">
      <c r="B63" s="496" t="s">
        <v>828</v>
      </c>
      <c r="C63" s="497">
        <v>1.25</v>
      </c>
      <c r="D63" s="285">
        <f t="shared" si="7"/>
        <v>100</v>
      </c>
      <c r="E63" s="313">
        <v>1.77</v>
      </c>
      <c r="F63" s="516">
        <f t="shared" si="8"/>
        <v>177</v>
      </c>
      <c r="G63" s="197">
        <v>2.48</v>
      </c>
      <c r="H63" s="512">
        <f t="shared" si="9"/>
        <v>248</v>
      </c>
      <c r="I63" s="313">
        <v>0.9</v>
      </c>
      <c r="J63" s="516">
        <f t="shared" si="12"/>
        <v>90</v>
      </c>
      <c r="K63" s="313">
        <v>7</v>
      </c>
      <c r="L63" s="516">
        <f t="shared" si="13"/>
        <v>700</v>
      </c>
    </row>
    <row r="64" spans="2:12" hidden="1">
      <c r="B64" s="206"/>
      <c r="C64" s="223"/>
      <c r="D64" s="285">
        <f t="shared" si="7"/>
        <v>0</v>
      </c>
      <c r="E64" s="226">
        <v>6</v>
      </c>
      <c r="F64" s="288">
        <f>C64*E64</f>
        <v>0</v>
      </c>
      <c r="G64" s="288"/>
      <c r="H64" s="288"/>
      <c r="I64" s="313">
        <f t="shared" ref="I64" si="14">E64</f>
        <v>6</v>
      </c>
      <c r="J64" s="516">
        <f t="shared" si="12"/>
        <v>0</v>
      </c>
      <c r="K64" s="313">
        <f t="shared" ref="K64" si="15">E64</f>
        <v>6</v>
      </c>
      <c r="L64" s="516">
        <f t="shared" si="13"/>
        <v>0</v>
      </c>
    </row>
    <row r="65" spans="2:12" ht="15" customHeight="1">
      <c r="B65" s="729" t="s">
        <v>3</v>
      </c>
      <c r="C65" s="730"/>
      <c r="D65" s="730"/>
      <c r="E65" s="730"/>
      <c r="F65" s="730"/>
      <c r="G65" s="730"/>
      <c r="H65" s="730"/>
      <c r="I65" s="730"/>
      <c r="J65" s="730"/>
      <c r="K65" s="730"/>
      <c r="L65" s="730"/>
    </row>
    <row r="66" spans="2:12">
      <c r="B66" s="496" t="s">
        <v>755</v>
      </c>
      <c r="C66" s="497">
        <v>0.8</v>
      </c>
      <c r="D66" s="285">
        <f t="shared" ref="D66:D72" si="16">C66*$E$4</f>
        <v>64</v>
      </c>
      <c r="E66" s="312">
        <v>2.08</v>
      </c>
      <c r="F66" s="516">
        <f t="shared" ref="F66:F80" si="17">E66*D66</f>
        <v>133.12</v>
      </c>
      <c r="G66" s="197">
        <v>3.38</v>
      </c>
      <c r="H66" s="512">
        <f t="shared" ref="H66:H80" si="18">G66*D66</f>
        <v>216.32</v>
      </c>
      <c r="I66" s="313">
        <v>5.97</v>
      </c>
      <c r="J66" s="516">
        <f t="shared" ref="J66:J80" si="19">I66*D66</f>
        <v>382.08</v>
      </c>
      <c r="K66" s="313">
        <v>9</v>
      </c>
      <c r="L66" s="516">
        <f t="shared" ref="L66:L80" si="20">K66*D66</f>
        <v>576</v>
      </c>
    </row>
    <row r="67" spans="2:12">
      <c r="B67" s="496" t="s">
        <v>610</v>
      </c>
      <c r="C67" s="497">
        <v>0.8</v>
      </c>
      <c r="D67" s="285">
        <f t="shared" si="16"/>
        <v>64</v>
      </c>
      <c r="E67" s="312">
        <v>1.33</v>
      </c>
      <c r="F67" s="516">
        <f t="shared" si="17"/>
        <v>85.12</v>
      </c>
      <c r="G67" s="197">
        <v>2.52</v>
      </c>
      <c r="H67" s="512">
        <f t="shared" si="18"/>
        <v>161.28</v>
      </c>
      <c r="I67" s="313">
        <v>4.0999999999999996</v>
      </c>
      <c r="J67" s="516">
        <f t="shared" si="19"/>
        <v>262.39999999999998</v>
      </c>
      <c r="K67" s="313">
        <v>9</v>
      </c>
      <c r="L67" s="516">
        <f t="shared" si="20"/>
        <v>576</v>
      </c>
    </row>
    <row r="68" spans="2:12" ht="26" hidden="1">
      <c r="B68" s="496" t="s">
        <v>895</v>
      </c>
      <c r="C68" s="497"/>
      <c r="D68" s="285">
        <f t="shared" si="16"/>
        <v>0</v>
      </c>
      <c r="E68" s="312">
        <v>1.4</v>
      </c>
      <c r="F68" s="516">
        <f t="shared" si="17"/>
        <v>0</v>
      </c>
      <c r="G68" s="197">
        <v>1.4</v>
      </c>
      <c r="H68" s="512">
        <f t="shared" si="18"/>
        <v>0</v>
      </c>
      <c r="I68" s="313">
        <v>1.4</v>
      </c>
      <c r="J68" s="516">
        <f t="shared" si="19"/>
        <v>0</v>
      </c>
      <c r="K68" s="313">
        <f t="shared" ref="K68:K79" si="21">E68</f>
        <v>1.4</v>
      </c>
      <c r="L68" s="516">
        <f t="shared" si="20"/>
        <v>0</v>
      </c>
    </row>
    <row r="69" spans="2:12">
      <c r="B69" s="496" t="s">
        <v>613</v>
      </c>
      <c r="C69" s="497">
        <v>0.8</v>
      </c>
      <c r="D69" s="285">
        <f t="shared" si="16"/>
        <v>64</v>
      </c>
      <c r="E69" s="312">
        <v>2.65</v>
      </c>
      <c r="F69" s="516">
        <f t="shared" si="17"/>
        <v>169.6</v>
      </c>
      <c r="G69" s="197">
        <v>2.91</v>
      </c>
      <c r="H69" s="512">
        <f t="shared" si="18"/>
        <v>186.24</v>
      </c>
      <c r="I69" s="313">
        <v>5.45</v>
      </c>
      <c r="J69" s="516">
        <f t="shared" si="19"/>
        <v>348.8</v>
      </c>
      <c r="K69" s="313">
        <v>7</v>
      </c>
      <c r="L69" s="516">
        <f t="shared" si="20"/>
        <v>448</v>
      </c>
    </row>
    <row r="70" spans="2:12">
      <c r="B70" s="496" t="s">
        <v>616</v>
      </c>
      <c r="C70" s="497">
        <v>0.8</v>
      </c>
      <c r="D70" s="285">
        <f t="shared" si="16"/>
        <v>64</v>
      </c>
      <c r="E70" s="312">
        <v>2</v>
      </c>
      <c r="F70" s="516">
        <f t="shared" si="17"/>
        <v>128</v>
      </c>
      <c r="G70" s="197">
        <v>2.36</v>
      </c>
      <c r="H70" s="512">
        <f t="shared" si="18"/>
        <v>151.04</v>
      </c>
      <c r="I70" s="313">
        <v>3.72</v>
      </c>
      <c r="J70" s="516">
        <f t="shared" si="19"/>
        <v>238.08</v>
      </c>
      <c r="K70" s="313">
        <v>7</v>
      </c>
      <c r="L70" s="516">
        <f t="shared" si="20"/>
        <v>448</v>
      </c>
    </row>
    <row r="71" spans="2:12">
      <c r="B71" s="496" t="s">
        <v>756</v>
      </c>
      <c r="C71" s="497">
        <v>0.5</v>
      </c>
      <c r="D71" s="285">
        <f t="shared" si="16"/>
        <v>40</v>
      </c>
      <c r="E71" s="313">
        <v>9.9</v>
      </c>
      <c r="F71" s="516">
        <f t="shared" si="17"/>
        <v>396</v>
      </c>
      <c r="G71" s="197">
        <v>15.31</v>
      </c>
      <c r="H71" s="512">
        <f t="shared" si="18"/>
        <v>612.4</v>
      </c>
      <c r="I71" s="313">
        <v>23.29</v>
      </c>
      <c r="J71" s="516">
        <f t="shared" si="19"/>
        <v>931.59999999999991</v>
      </c>
      <c r="K71" s="313">
        <v>20</v>
      </c>
      <c r="L71" s="516">
        <f t="shared" si="20"/>
        <v>800</v>
      </c>
    </row>
    <row r="72" spans="2:12">
      <c r="B72" s="496" t="s">
        <v>896</v>
      </c>
      <c r="C72" s="497">
        <v>0.35</v>
      </c>
      <c r="D72" s="285">
        <f t="shared" si="16"/>
        <v>28</v>
      </c>
      <c r="E72" s="313">
        <v>24.96</v>
      </c>
      <c r="F72" s="516">
        <f t="shared" si="17"/>
        <v>698.88</v>
      </c>
      <c r="G72" s="197">
        <v>18</v>
      </c>
      <c r="H72" s="512">
        <f t="shared" si="18"/>
        <v>504</v>
      </c>
      <c r="I72" s="313">
        <v>30.69</v>
      </c>
      <c r="J72" s="516">
        <f t="shared" si="19"/>
        <v>859.32</v>
      </c>
      <c r="K72" s="313">
        <v>27</v>
      </c>
      <c r="L72" s="516">
        <f t="shared" si="20"/>
        <v>756</v>
      </c>
    </row>
    <row r="73" spans="2:12">
      <c r="B73" s="496" t="s">
        <v>897</v>
      </c>
      <c r="C73" s="497">
        <v>0.35</v>
      </c>
      <c r="D73" s="285">
        <f t="shared" ref="D73:D80" si="22">C73*$E$5</f>
        <v>5.25</v>
      </c>
      <c r="E73" s="313">
        <v>11.28</v>
      </c>
      <c r="F73" s="516">
        <f t="shared" si="17"/>
        <v>59.22</v>
      </c>
      <c r="G73" s="197">
        <v>5.21</v>
      </c>
      <c r="H73" s="512">
        <f t="shared" si="18"/>
        <v>27.352499999999999</v>
      </c>
      <c r="I73" s="313">
        <v>8.5</v>
      </c>
      <c r="J73" s="516">
        <f t="shared" si="19"/>
        <v>44.625</v>
      </c>
      <c r="K73" s="313">
        <v>7</v>
      </c>
      <c r="L73" s="516">
        <f t="shared" si="20"/>
        <v>36.75</v>
      </c>
    </row>
    <row r="74" spans="2:12">
      <c r="B74" s="496" t="s">
        <v>898</v>
      </c>
      <c r="C74" s="507">
        <v>0.25</v>
      </c>
      <c r="D74" s="285">
        <f t="shared" si="22"/>
        <v>3.75</v>
      </c>
      <c r="E74" s="313">
        <v>13</v>
      </c>
      <c r="F74" s="516">
        <f t="shared" si="17"/>
        <v>48.75</v>
      </c>
      <c r="G74" s="197">
        <v>10.06</v>
      </c>
      <c r="H74" s="512">
        <f t="shared" si="18"/>
        <v>37.725000000000001</v>
      </c>
      <c r="I74" s="313">
        <v>12.2</v>
      </c>
      <c r="J74" s="516">
        <f t="shared" si="19"/>
        <v>45.75</v>
      </c>
      <c r="K74" s="313">
        <v>7</v>
      </c>
      <c r="L74" s="516">
        <f t="shared" si="20"/>
        <v>26.25</v>
      </c>
    </row>
    <row r="75" spans="2:12" ht="12.75" customHeight="1">
      <c r="B75" s="496" t="s">
        <v>899</v>
      </c>
      <c r="C75" s="497">
        <v>1.2</v>
      </c>
      <c r="D75" s="285">
        <f t="shared" si="22"/>
        <v>18</v>
      </c>
      <c r="E75" s="313">
        <v>4.95</v>
      </c>
      <c r="F75" s="516">
        <f t="shared" si="17"/>
        <v>89.100000000000009</v>
      </c>
      <c r="G75" s="197">
        <v>6.46</v>
      </c>
      <c r="H75" s="512">
        <f t="shared" si="18"/>
        <v>116.28</v>
      </c>
      <c r="I75" s="313">
        <v>4.95</v>
      </c>
      <c r="J75" s="516">
        <f t="shared" si="19"/>
        <v>89.100000000000009</v>
      </c>
      <c r="K75" s="313">
        <v>36</v>
      </c>
      <c r="L75" s="516">
        <f t="shared" si="20"/>
        <v>648</v>
      </c>
    </row>
    <row r="76" spans="2:12">
      <c r="B76" s="529" t="s">
        <v>900</v>
      </c>
      <c r="C76" s="497">
        <v>1.25</v>
      </c>
      <c r="D76" s="285">
        <f t="shared" si="22"/>
        <v>18.75</v>
      </c>
      <c r="E76" s="312">
        <v>8.9833333333333325</v>
      </c>
      <c r="F76" s="516">
        <f t="shared" si="17"/>
        <v>168.43749999999997</v>
      </c>
      <c r="G76" s="197">
        <v>25</v>
      </c>
      <c r="H76" s="512">
        <f t="shared" si="18"/>
        <v>468.75</v>
      </c>
      <c r="I76" s="313">
        <v>8.9833333333333325</v>
      </c>
      <c r="J76" s="516">
        <f t="shared" si="19"/>
        <v>168.43749999999997</v>
      </c>
      <c r="K76" s="313">
        <v>52</v>
      </c>
      <c r="L76" s="516">
        <f t="shared" si="20"/>
        <v>975</v>
      </c>
    </row>
    <row r="77" spans="2:12">
      <c r="B77" s="529" t="s">
        <v>901</v>
      </c>
      <c r="C77" s="497">
        <v>1.25</v>
      </c>
      <c r="D77" s="285">
        <f t="shared" si="22"/>
        <v>18.75</v>
      </c>
      <c r="E77" s="312"/>
      <c r="F77" s="516">
        <f t="shared" si="17"/>
        <v>0</v>
      </c>
      <c r="G77" s="197">
        <v>7.92</v>
      </c>
      <c r="H77" s="512">
        <f t="shared" si="18"/>
        <v>148.5</v>
      </c>
      <c r="I77" s="313">
        <v>13.2</v>
      </c>
      <c r="J77" s="516">
        <f t="shared" si="19"/>
        <v>247.5</v>
      </c>
      <c r="K77" s="313">
        <v>5</v>
      </c>
      <c r="L77" s="516">
        <f t="shared" si="20"/>
        <v>93.75</v>
      </c>
    </row>
    <row r="78" spans="2:12" hidden="1">
      <c r="B78" s="529" t="s">
        <v>902</v>
      </c>
      <c r="C78" s="497"/>
      <c r="D78" s="285">
        <f t="shared" si="22"/>
        <v>0</v>
      </c>
      <c r="E78" s="313">
        <v>49</v>
      </c>
      <c r="F78" s="516">
        <f t="shared" si="17"/>
        <v>0</v>
      </c>
      <c r="G78" s="197">
        <v>49</v>
      </c>
      <c r="H78" s="512">
        <f t="shared" si="18"/>
        <v>0</v>
      </c>
      <c r="I78" s="313">
        <v>49</v>
      </c>
      <c r="J78" s="516">
        <f t="shared" si="19"/>
        <v>0</v>
      </c>
      <c r="K78" s="313">
        <f t="shared" si="21"/>
        <v>49</v>
      </c>
      <c r="L78" s="516">
        <f t="shared" si="20"/>
        <v>0</v>
      </c>
    </row>
    <row r="79" spans="2:12" hidden="1">
      <c r="B79" s="529" t="s">
        <v>903</v>
      </c>
      <c r="C79" s="530">
        <v>2</v>
      </c>
      <c r="D79" s="285">
        <f t="shared" si="22"/>
        <v>30</v>
      </c>
      <c r="E79" s="313">
        <v>6.75</v>
      </c>
      <c r="F79" s="528">
        <f t="shared" si="17"/>
        <v>202.5</v>
      </c>
      <c r="G79" s="197">
        <v>6.75</v>
      </c>
      <c r="H79" s="512">
        <f t="shared" si="18"/>
        <v>202.5</v>
      </c>
      <c r="I79" s="313">
        <v>6.75</v>
      </c>
      <c r="J79" s="516">
        <f t="shared" si="19"/>
        <v>202.5</v>
      </c>
      <c r="K79" s="313">
        <f t="shared" si="21"/>
        <v>6.75</v>
      </c>
      <c r="L79" s="516">
        <f t="shared" si="20"/>
        <v>202.5</v>
      </c>
    </row>
    <row r="80" spans="2:12" s="102" customFormat="1">
      <c r="B80" s="496" t="s">
        <v>904</v>
      </c>
      <c r="C80" s="497">
        <v>1.5</v>
      </c>
      <c r="D80" s="285">
        <f t="shared" si="22"/>
        <v>22.5</v>
      </c>
      <c r="E80" s="313">
        <v>10.16</v>
      </c>
      <c r="F80" s="528">
        <f t="shared" si="17"/>
        <v>228.6</v>
      </c>
      <c r="G80" s="571">
        <v>45.26</v>
      </c>
      <c r="H80" s="512">
        <f t="shared" si="18"/>
        <v>1018.3499999999999</v>
      </c>
      <c r="I80" s="313">
        <v>5.9</v>
      </c>
      <c r="J80" s="516">
        <f t="shared" si="19"/>
        <v>132.75</v>
      </c>
      <c r="K80" s="313">
        <v>9</v>
      </c>
      <c r="L80" s="516">
        <f t="shared" si="20"/>
        <v>202.5</v>
      </c>
    </row>
    <row r="81" spans="2:12" s="102" customFormat="1" ht="14.5" customHeight="1">
      <c r="B81" s="725" t="s">
        <v>905</v>
      </c>
      <c r="C81" s="726"/>
      <c r="D81" s="726"/>
      <c r="E81" s="726"/>
      <c r="F81" s="726"/>
      <c r="G81" s="726"/>
      <c r="H81" s="726"/>
      <c r="I81" s="726"/>
      <c r="J81" s="726"/>
      <c r="K81" s="726"/>
      <c r="L81" s="726"/>
    </row>
    <row r="82" spans="2:12" s="102" customFormat="1">
      <c r="B82" s="496" t="s">
        <v>766</v>
      </c>
      <c r="C82" s="497">
        <v>0.8</v>
      </c>
      <c r="D82" s="285">
        <f t="shared" ref="D82:D91" si="23">C82*$E$4</f>
        <v>64</v>
      </c>
      <c r="E82" s="569">
        <v>1.07</v>
      </c>
      <c r="F82" s="516">
        <f t="shared" ref="F82:F91" si="24">E82*D82</f>
        <v>68.48</v>
      </c>
      <c r="G82" s="197">
        <v>5.16</v>
      </c>
      <c r="H82" s="512">
        <f t="shared" ref="H82:H91" si="25">G82*D82</f>
        <v>330.24</v>
      </c>
      <c r="I82" s="313">
        <v>1.82</v>
      </c>
      <c r="J82" s="516">
        <f t="shared" ref="J82" si="26">I82*D82</f>
        <v>116.48</v>
      </c>
      <c r="K82" s="313">
        <v>3.38</v>
      </c>
      <c r="L82" s="516">
        <f t="shared" ref="L82" si="27">K82*D82</f>
        <v>216.32</v>
      </c>
    </row>
    <row r="83" spans="2:12" s="102" customFormat="1">
      <c r="B83" s="496" t="s">
        <v>617</v>
      </c>
      <c r="C83" s="497">
        <v>0.85</v>
      </c>
      <c r="D83" s="285">
        <f t="shared" si="23"/>
        <v>68</v>
      </c>
      <c r="E83" s="569">
        <v>0.77</v>
      </c>
      <c r="F83" s="516">
        <f t="shared" si="24"/>
        <v>52.36</v>
      </c>
      <c r="G83" s="197">
        <v>3.48</v>
      </c>
      <c r="H83" s="512">
        <f t="shared" si="25"/>
        <v>236.64</v>
      </c>
      <c r="I83" s="313">
        <v>1.32</v>
      </c>
      <c r="J83" s="516">
        <f t="shared" ref="J83:J91" si="28">I83*D83</f>
        <v>89.76</v>
      </c>
      <c r="K83" s="313">
        <v>2.2000000000000002</v>
      </c>
      <c r="L83" s="516">
        <f t="shared" ref="L83:L91" si="29">K83*D83</f>
        <v>149.60000000000002</v>
      </c>
    </row>
    <row r="84" spans="2:12" s="102" customFormat="1">
      <c r="B84" s="496" t="s">
        <v>812</v>
      </c>
      <c r="C84" s="497">
        <v>0.25</v>
      </c>
      <c r="D84" s="285">
        <f t="shared" si="23"/>
        <v>20</v>
      </c>
      <c r="E84" s="569">
        <v>1.85</v>
      </c>
      <c r="F84" s="516">
        <f t="shared" si="24"/>
        <v>37</v>
      </c>
      <c r="G84" s="197">
        <v>4.75</v>
      </c>
      <c r="H84" s="512">
        <f t="shared" si="25"/>
        <v>95</v>
      </c>
      <c r="I84" s="313">
        <v>2.63</v>
      </c>
      <c r="J84" s="516">
        <f t="shared" si="28"/>
        <v>52.599999999999994</v>
      </c>
      <c r="K84" s="313">
        <v>3.38</v>
      </c>
      <c r="L84" s="516">
        <f t="shared" si="29"/>
        <v>67.599999999999994</v>
      </c>
    </row>
    <row r="85" spans="2:12" s="102" customFormat="1">
      <c r="B85" s="496" t="s">
        <v>618</v>
      </c>
      <c r="C85" s="497">
        <v>0.85</v>
      </c>
      <c r="D85" s="285">
        <f t="shared" si="23"/>
        <v>68</v>
      </c>
      <c r="E85" s="569">
        <v>0.6</v>
      </c>
      <c r="F85" s="516">
        <f t="shared" si="24"/>
        <v>40.799999999999997</v>
      </c>
      <c r="G85" s="197">
        <v>3.32</v>
      </c>
      <c r="H85" s="512">
        <f t="shared" si="25"/>
        <v>225.76</v>
      </c>
      <c r="I85" s="313">
        <v>1.01</v>
      </c>
      <c r="J85" s="516">
        <f t="shared" si="28"/>
        <v>68.680000000000007</v>
      </c>
      <c r="K85" s="313">
        <v>1.2</v>
      </c>
      <c r="L85" s="516">
        <f t="shared" si="29"/>
        <v>81.599999999999994</v>
      </c>
    </row>
    <row r="86" spans="2:12" s="102" customFormat="1">
      <c r="B86" s="496" t="s">
        <v>770</v>
      </c>
      <c r="C86" s="497">
        <v>0.85</v>
      </c>
      <c r="D86" s="285">
        <f t="shared" si="23"/>
        <v>68</v>
      </c>
      <c r="E86" s="569">
        <v>1.47</v>
      </c>
      <c r="F86" s="516">
        <f t="shared" si="24"/>
        <v>99.96</v>
      </c>
      <c r="G86" s="197">
        <v>6.22</v>
      </c>
      <c r="H86" s="512">
        <f t="shared" si="25"/>
        <v>422.96</v>
      </c>
      <c r="I86" s="313">
        <v>3.07</v>
      </c>
      <c r="J86" s="516">
        <f t="shared" si="28"/>
        <v>208.76</v>
      </c>
      <c r="K86" s="313">
        <v>5.2</v>
      </c>
      <c r="L86" s="516">
        <f t="shared" si="29"/>
        <v>353.6</v>
      </c>
    </row>
    <row r="87" spans="2:12" s="102" customFormat="1">
      <c r="B87" s="496" t="s">
        <v>771</v>
      </c>
      <c r="C87" s="497">
        <v>0.75</v>
      </c>
      <c r="D87" s="285">
        <f t="shared" si="23"/>
        <v>60</v>
      </c>
      <c r="E87" s="570">
        <v>1.69</v>
      </c>
      <c r="F87" s="516">
        <f t="shared" si="24"/>
        <v>101.39999999999999</v>
      </c>
      <c r="G87" s="197">
        <v>5.65</v>
      </c>
      <c r="H87" s="512">
        <f t="shared" si="25"/>
        <v>339</v>
      </c>
      <c r="I87" s="313">
        <v>3.37</v>
      </c>
      <c r="J87" s="516">
        <f t="shared" si="28"/>
        <v>202.20000000000002</v>
      </c>
      <c r="K87" s="313">
        <v>9</v>
      </c>
      <c r="L87" s="516">
        <f t="shared" si="29"/>
        <v>540</v>
      </c>
    </row>
    <row r="88" spans="2:12" s="102" customFormat="1">
      <c r="B88" s="496" t="s">
        <v>772</v>
      </c>
      <c r="C88" s="497">
        <v>0.5</v>
      </c>
      <c r="D88" s="285">
        <f t="shared" si="23"/>
        <v>40</v>
      </c>
      <c r="E88" s="570">
        <v>2.82</v>
      </c>
      <c r="F88" s="516">
        <f t="shared" si="24"/>
        <v>112.8</v>
      </c>
      <c r="G88" s="197">
        <v>12</v>
      </c>
      <c r="H88" s="512">
        <f t="shared" si="25"/>
        <v>480</v>
      </c>
      <c r="I88" s="313">
        <v>9.5399999999999991</v>
      </c>
      <c r="J88" s="516">
        <f t="shared" si="28"/>
        <v>381.59999999999997</v>
      </c>
      <c r="K88" s="313">
        <v>9</v>
      </c>
      <c r="L88" s="516">
        <f t="shared" si="29"/>
        <v>360</v>
      </c>
    </row>
    <row r="89" spans="2:12" s="102" customFormat="1">
      <c r="B89" s="496" t="s">
        <v>773</v>
      </c>
      <c r="C89" s="497">
        <v>0.4</v>
      </c>
      <c r="D89" s="285">
        <f t="shared" si="23"/>
        <v>32</v>
      </c>
      <c r="E89" s="570">
        <v>1.94</v>
      </c>
      <c r="F89" s="516">
        <f t="shared" si="24"/>
        <v>62.08</v>
      </c>
      <c r="G89" s="197">
        <v>3.24</v>
      </c>
      <c r="H89" s="512">
        <f t="shared" si="25"/>
        <v>103.68</v>
      </c>
      <c r="I89" s="313">
        <v>8.4</v>
      </c>
      <c r="J89" s="516">
        <f t="shared" si="28"/>
        <v>268.8</v>
      </c>
      <c r="K89" s="313">
        <v>9</v>
      </c>
      <c r="L89" s="516">
        <f t="shared" si="29"/>
        <v>288</v>
      </c>
    </row>
    <row r="90" spans="2:12" s="102" customFormat="1">
      <c r="B90" s="496" t="s">
        <v>776</v>
      </c>
      <c r="C90" s="497">
        <v>0.85</v>
      </c>
      <c r="D90" s="285">
        <f t="shared" si="23"/>
        <v>68</v>
      </c>
      <c r="E90" s="570">
        <v>1.92</v>
      </c>
      <c r="F90" s="516">
        <f>E90*D90</f>
        <v>130.56</v>
      </c>
      <c r="G90" s="197">
        <v>5.16</v>
      </c>
      <c r="H90" s="512">
        <f t="shared" si="25"/>
        <v>350.88</v>
      </c>
      <c r="I90" s="313">
        <v>3.07</v>
      </c>
      <c r="J90" s="516">
        <f t="shared" si="28"/>
        <v>208.76</v>
      </c>
      <c r="K90" s="313">
        <v>3.38</v>
      </c>
      <c r="L90" s="516">
        <f t="shared" si="29"/>
        <v>229.84</v>
      </c>
    </row>
    <row r="91" spans="2:12" s="102" customFormat="1">
      <c r="B91" s="496" t="s">
        <v>777</v>
      </c>
      <c r="C91" s="497">
        <v>0.75</v>
      </c>
      <c r="D91" s="285">
        <f t="shared" si="23"/>
        <v>60</v>
      </c>
      <c r="E91" s="570">
        <v>2.12</v>
      </c>
      <c r="F91" s="516">
        <f t="shared" si="24"/>
        <v>127.2</v>
      </c>
      <c r="G91" s="197">
        <v>4.75</v>
      </c>
      <c r="H91" s="512">
        <f t="shared" si="25"/>
        <v>285</v>
      </c>
      <c r="I91" s="313">
        <v>1.82</v>
      </c>
      <c r="J91" s="516">
        <f t="shared" si="28"/>
        <v>109.2</v>
      </c>
      <c r="K91" s="313">
        <v>9</v>
      </c>
      <c r="L91" s="516">
        <f t="shared" si="29"/>
        <v>540</v>
      </c>
    </row>
    <row r="92" spans="2:12" s="102" customFormat="1" ht="14.5" customHeight="1">
      <c r="B92" s="725" t="s">
        <v>906</v>
      </c>
      <c r="C92" s="726"/>
      <c r="D92" s="726"/>
      <c r="E92" s="726"/>
      <c r="F92" s="726"/>
      <c r="G92" s="726"/>
      <c r="H92" s="726"/>
      <c r="I92" s="726"/>
      <c r="J92" s="726"/>
      <c r="K92" s="726"/>
      <c r="L92" s="726"/>
    </row>
    <row r="93" spans="2:12" s="102" customFormat="1">
      <c r="B93" s="496" t="s">
        <v>907</v>
      </c>
      <c r="C93" s="497"/>
      <c r="D93" s="285"/>
      <c r="E93" s="303"/>
      <c r="F93" s="516">
        <f t="shared" ref="F93:F99" si="30">E93*D93</f>
        <v>0</v>
      </c>
      <c r="G93" s="197">
        <v>0</v>
      </c>
      <c r="H93" s="512">
        <f t="shared" ref="H93:H99" si="31">G93*D93</f>
        <v>0</v>
      </c>
      <c r="I93" s="313">
        <v>1800</v>
      </c>
      <c r="J93" s="516">
        <f t="shared" ref="J93:J99" si="32">I93*D93</f>
        <v>0</v>
      </c>
      <c r="K93" s="313">
        <f t="shared" ref="K93:K99" si="33">E93</f>
        <v>0</v>
      </c>
      <c r="L93" s="516">
        <f t="shared" ref="L93:L99" si="34">K93*D93</f>
        <v>0</v>
      </c>
    </row>
    <row r="94" spans="2:12" s="102" customFormat="1">
      <c r="B94" s="496" t="s">
        <v>908</v>
      </c>
      <c r="C94" s="497"/>
      <c r="D94" s="285"/>
      <c r="E94" s="303"/>
      <c r="F94" s="516">
        <f t="shared" si="30"/>
        <v>0</v>
      </c>
      <c r="G94" s="197">
        <v>0</v>
      </c>
      <c r="H94" s="512">
        <f t="shared" si="31"/>
        <v>0</v>
      </c>
      <c r="I94" s="313">
        <v>600</v>
      </c>
      <c r="J94" s="516">
        <f t="shared" si="32"/>
        <v>0</v>
      </c>
      <c r="K94" s="313">
        <f t="shared" si="33"/>
        <v>0</v>
      </c>
      <c r="L94" s="516">
        <f t="shared" si="34"/>
        <v>0</v>
      </c>
    </row>
    <row r="95" spans="2:12" s="102" customFormat="1">
      <c r="B95" s="496" t="s">
        <v>909</v>
      </c>
      <c r="C95" s="497"/>
      <c r="D95" s="285"/>
      <c r="E95" s="303"/>
      <c r="F95" s="516">
        <f t="shared" si="30"/>
        <v>0</v>
      </c>
      <c r="G95" s="197">
        <v>0</v>
      </c>
      <c r="H95" s="512">
        <f t="shared" si="31"/>
        <v>0</v>
      </c>
      <c r="I95" s="313">
        <v>10</v>
      </c>
      <c r="J95" s="516">
        <f t="shared" si="32"/>
        <v>0</v>
      </c>
      <c r="K95" s="313">
        <f t="shared" si="33"/>
        <v>0</v>
      </c>
      <c r="L95" s="516">
        <f t="shared" si="34"/>
        <v>0</v>
      </c>
    </row>
    <row r="96" spans="2:12" s="102" customFormat="1">
      <c r="B96" s="496" t="s">
        <v>910</v>
      </c>
      <c r="C96" s="497"/>
      <c r="D96" s="285"/>
      <c r="E96" s="303"/>
      <c r="F96" s="516">
        <f t="shared" si="30"/>
        <v>0</v>
      </c>
      <c r="G96" s="197">
        <v>27.64</v>
      </c>
      <c r="H96" s="512">
        <f t="shared" si="31"/>
        <v>0</v>
      </c>
      <c r="I96" s="313">
        <v>13</v>
      </c>
      <c r="J96" s="516">
        <f t="shared" si="32"/>
        <v>0</v>
      </c>
      <c r="K96" s="313">
        <f t="shared" si="33"/>
        <v>0</v>
      </c>
      <c r="L96" s="516">
        <f t="shared" si="34"/>
        <v>0</v>
      </c>
    </row>
    <row r="97" spans="2:13" s="102" customFormat="1">
      <c r="B97" s="496" t="s">
        <v>911</v>
      </c>
      <c r="C97" s="497">
        <v>3</v>
      </c>
      <c r="D97" s="285">
        <f>E6</f>
        <v>3</v>
      </c>
      <c r="E97" s="303"/>
      <c r="F97" s="516">
        <f t="shared" si="30"/>
        <v>0</v>
      </c>
      <c r="G97" s="197">
        <v>0</v>
      </c>
      <c r="H97" s="512">
        <f t="shared" si="31"/>
        <v>0</v>
      </c>
      <c r="I97" s="313">
        <v>4</v>
      </c>
      <c r="J97" s="516">
        <f t="shared" si="32"/>
        <v>12</v>
      </c>
      <c r="K97" s="313">
        <f t="shared" si="33"/>
        <v>0</v>
      </c>
      <c r="L97" s="516">
        <f t="shared" si="34"/>
        <v>0</v>
      </c>
    </row>
    <row r="98" spans="2:13" s="102" customFormat="1">
      <c r="B98" s="496"/>
      <c r="C98" s="497"/>
      <c r="D98" s="285"/>
      <c r="E98" s="303"/>
      <c r="F98" s="516">
        <f t="shared" si="30"/>
        <v>0</v>
      </c>
      <c r="G98" s="197">
        <v>0</v>
      </c>
      <c r="H98" s="512">
        <f t="shared" si="31"/>
        <v>0</v>
      </c>
      <c r="I98" s="313">
        <v>0</v>
      </c>
      <c r="J98" s="516">
        <f t="shared" si="32"/>
        <v>0</v>
      </c>
      <c r="K98" s="313">
        <f t="shared" si="33"/>
        <v>0</v>
      </c>
      <c r="L98" s="516">
        <f t="shared" si="34"/>
        <v>0</v>
      </c>
    </row>
    <row r="99" spans="2:13" s="102" customFormat="1">
      <c r="B99" s="496"/>
      <c r="C99" s="497"/>
      <c r="D99" s="285"/>
      <c r="E99" s="303"/>
      <c r="F99" s="516">
        <f t="shared" si="30"/>
        <v>0</v>
      </c>
      <c r="G99" s="197">
        <v>0</v>
      </c>
      <c r="H99" s="512">
        <f t="shared" si="31"/>
        <v>0</v>
      </c>
      <c r="I99" s="313">
        <v>0</v>
      </c>
      <c r="J99" s="516">
        <f t="shared" si="32"/>
        <v>0</v>
      </c>
      <c r="K99" s="313">
        <f t="shared" si="33"/>
        <v>0</v>
      </c>
      <c r="L99" s="516">
        <f t="shared" si="34"/>
        <v>0</v>
      </c>
    </row>
    <row r="100" spans="2:13" s="102" customFormat="1">
      <c r="B100" s="173"/>
      <c r="C100" s="158"/>
      <c r="E100" s="157"/>
      <c r="F100" s="290"/>
      <c r="G100" s="290"/>
      <c r="H100" s="290"/>
    </row>
    <row r="101" spans="2:13" s="102" customFormat="1">
      <c r="B101" s="173"/>
      <c r="C101" s="158"/>
      <c r="E101" s="157"/>
      <c r="F101" s="290"/>
      <c r="G101" s="290"/>
      <c r="H101" s="290"/>
      <c r="M101" s="192" t="s">
        <v>570</v>
      </c>
    </row>
    <row r="102" spans="2:13" s="102" customFormat="1">
      <c r="B102" s="173"/>
      <c r="C102" s="158"/>
      <c r="E102" s="157"/>
      <c r="F102" s="310">
        <f>SUM(F12:F91)</f>
        <v>6207.5005000000001</v>
      </c>
      <c r="G102" s="549"/>
      <c r="H102" s="310">
        <f>SUM(H12:H91)</f>
        <v>15016.945433333334</v>
      </c>
      <c r="J102" s="310">
        <f>SUM(J12:J91)</f>
        <v>9950.9625000000015</v>
      </c>
      <c r="L102" s="310">
        <f>SUM(L12:L91)</f>
        <v>21725.909999999993</v>
      </c>
    </row>
    <row r="103" spans="2:13" s="102" customFormat="1">
      <c r="B103" s="173"/>
      <c r="C103" s="158"/>
      <c r="E103" s="157"/>
      <c r="F103" s="290"/>
      <c r="G103" s="290"/>
      <c r="H103" s="290"/>
    </row>
    <row r="104" spans="2:13" s="102" customFormat="1">
      <c r="B104" s="173"/>
      <c r="C104" s="158"/>
      <c r="E104" s="157"/>
      <c r="F104" s="290"/>
      <c r="G104" s="290"/>
      <c r="H104" s="290"/>
    </row>
    <row r="105" spans="2:13" s="102" customFormat="1">
      <c r="B105" s="173"/>
      <c r="C105" s="158"/>
      <c r="E105" s="157"/>
      <c r="F105" s="290"/>
      <c r="G105" s="290"/>
      <c r="H105" s="290"/>
    </row>
    <row r="106" spans="2:13" s="102" customFormat="1">
      <c r="B106" s="173"/>
      <c r="C106" s="158"/>
      <c r="E106" s="157"/>
      <c r="F106" s="290"/>
      <c r="G106" s="290"/>
      <c r="H106" s="290"/>
    </row>
    <row r="107" spans="2:13" s="102" customFormat="1">
      <c r="B107" s="173"/>
      <c r="C107" s="158"/>
      <c r="E107" s="157"/>
      <c r="F107" s="290"/>
      <c r="G107" s="290"/>
      <c r="H107" s="290"/>
    </row>
    <row r="108" spans="2:13" s="102" customFormat="1">
      <c r="B108" s="173"/>
      <c r="C108" s="158"/>
      <c r="E108" s="157"/>
      <c r="F108" s="290"/>
      <c r="G108" s="290"/>
      <c r="H108" s="290"/>
    </row>
    <row r="109" spans="2:13" s="102" customFormat="1">
      <c r="B109" s="173"/>
      <c r="C109" s="158"/>
      <c r="E109" s="157"/>
      <c r="F109" s="290"/>
      <c r="G109" s="290"/>
      <c r="H109" s="290"/>
    </row>
    <row r="110" spans="2:13" s="102" customFormat="1">
      <c r="B110" s="173"/>
      <c r="C110" s="158"/>
      <c r="E110" s="157"/>
      <c r="F110" s="290"/>
      <c r="G110" s="290"/>
      <c r="H110" s="290"/>
    </row>
    <row r="111" spans="2:13" s="102" customFormat="1">
      <c r="B111" s="173"/>
      <c r="C111" s="158"/>
      <c r="E111" s="157"/>
      <c r="F111" s="290"/>
      <c r="G111" s="290"/>
      <c r="H111" s="290"/>
    </row>
    <row r="112" spans="2:13" s="102" customFormat="1">
      <c r="B112" s="173"/>
      <c r="C112" s="158"/>
      <c r="E112" s="157"/>
      <c r="F112" s="290"/>
      <c r="G112" s="290"/>
      <c r="H112" s="290"/>
    </row>
    <row r="113" spans="2:8" s="102" customFormat="1">
      <c r="B113" s="173"/>
      <c r="C113" s="158"/>
      <c r="E113" s="157"/>
      <c r="F113" s="290"/>
      <c r="G113" s="290"/>
      <c r="H113" s="290"/>
    </row>
    <row r="114" spans="2:8" s="102" customFormat="1">
      <c r="B114" s="173"/>
      <c r="C114" s="158"/>
      <c r="E114" s="157"/>
      <c r="F114" s="290"/>
      <c r="G114" s="290"/>
      <c r="H114" s="290"/>
    </row>
    <row r="115" spans="2:8" s="102" customFormat="1">
      <c r="B115" s="173"/>
      <c r="C115" s="158"/>
      <c r="E115" s="157"/>
      <c r="F115" s="290"/>
      <c r="G115" s="290"/>
      <c r="H115" s="290"/>
    </row>
    <row r="116" spans="2:8" s="102" customFormat="1">
      <c r="B116" s="173"/>
      <c r="C116" s="158"/>
      <c r="E116" s="157"/>
      <c r="F116" s="290"/>
      <c r="G116" s="290"/>
      <c r="H116" s="290"/>
    </row>
    <row r="117" spans="2:8" s="102" customFormat="1">
      <c r="B117" s="173"/>
      <c r="C117" s="158"/>
      <c r="E117" s="157"/>
      <c r="F117" s="290"/>
      <c r="G117" s="290"/>
      <c r="H117" s="290"/>
    </row>
    <row r="118" spans="2:8" s="102" customFormat="1">
      <c r="B118" s="173"/>
      <c r="C118" s="158"/>
      <c r="E118" s="157"/>
      <c r="F118" s="290"/>
      <c r="G118" s="290"/>
      <c r="H118" s="290"/>
    </row>
    <row r="119" spans="2:8" s="102" customFormat="1">
      <c r="B119" s="173"/>
      <c r="C119" s="158"/>
      <c r="E119" s="157"/>
      <c r="F119" s="290"/>
      <c r="G119" s="290"/>
      <c r="H119" s="290"/>
    </row>
    <row r="120" spans="2:8" s="102" customFormat="1">
      <c r="B120" s="173"/>
      <c r="C120" s="158"/>
      <c r="E120" s="157"/>
      <c r="F120" s="290"/>
      <c r="G120" s="290"/>
      <c r="H120" s="290"/>
    </row>
    <row r="121" spans="2:8" s="102" customFormat="1">
      <c r="B121" s="173"/>
      <c r="C121" s="158"/>
      <c r="E121" s="157"/>
      <c r="F121" s="290"/>
      <c r="G121" s="290"/>
      <c r="H121" s="290"/>
    </row>
    <row r="122" spans="2:8" s="102" customFormat="1">
      <c r="B122" s="173"/>
      <c r="C122" s="158"/>
      <c r="E122" s="157"/>
      <c r="F122" s="290"/>
      <c r="G122" s="290"/>
      <c r="H122" s="290"/>
    </row>
    <row r="123" spans="2:8" s="102" customFormat="1">
      <c r="B123" s="173"/>
      <c r="C123" s="158"/>
      <c r="E123" s="157"/>
      <c r="F123" s="290"/>
      <c r="G123" s="290"/>
      <c r="H123" s="290"/>
    </row>
    <row r="124" spans="2:8" s="102" customFormat="1">
      <c r="B124" s="173"/>
      <c r="C124" s="158"/>
      <c r="E124" s="157"/>
      <c r="F124" s="290"/>
      <c r="G124" s="290"/>
      <c r="H124" s="290"/>
    </row>
    <row r="125" spans="2:8" s="102" customFormat="1">
      <c r="B125" s="173"/>
      <c r="C125" s="158"/>
      <c r="E125" s="157"/>
      <c r="F125" s="290"/>
      <c r="G125" s="290"/>
      <c r="H125" s="290"/>
    </row>
    <row r="126" spans="2:8" s="102" customFormat="1">
      <c r="B126" s="173"/>
      <c r="C126" s="158"/>
      <c r="E126" s="157"/>
      <c r="F126" s="290"/>
      <c r="G126" s="290"/>
      <c r="H126" s="290"/>
    </row>
    <row r="127" spans="2:8" s="102" customFormat="1">
      <c r="B127" s="173"/>
      <c r="C127" s="158"/>
      <c r="E127" s="157"/>
      <c r="F127" s="290"/>
      <c r="G127" s="290"/>
      <c r="H127" s="290"/>
    </row>
    <row r="128" spans="2:8" s="102" customFormat="1">
      <c r="B128" s="173"/>
      <c r="C128" s="158"/>
      <c r="E128" s="157"/>
      <c r="F128" s="290"/>
      <c r="G128" s="290"/>
      <c r="H128" s="290"/>
    </row>
    <row r="129" spans="2:8" s="102" customFormat="1">
      <c r="B129" s="173"/>
      <c r="C129" s="158"/>
      <c r="E129" s="157"/>
      <c r="F129" s="290"/>
      <c r="G129" s="290"/>
      <c r="H129" s="290"/>
    </row>
    <row r="130" spans="2:8" s="102" customFormat="1">
      <c r="B130" s="173"/>
      <c r="C130" s="158"/>
      <c r="E130" s="157"/>
      <c r="F130" s="290"/>
      <c r="G130" s="290"/>
      <c r="H130" s="290"/>
    </row>
    <row r="131" spans="2:8" s="102" customFormat="1">
      <c r="B131" s="173"/>
      <c r="C131" s="158"/>
      <c r="E131" s="157"/>
      <c r="F131" s="290"/>
      <c r="G131" s="290"/>
      <c r="H131" s="290"/>
    </row>
    <row r="132" spans="2:8" s="102" customFormat="1">
      <c r="B132" s="173"/>
      <c r="C132" s="158"/>
      <c r="E132" s="157"/>
      <c r="F132" s="290"/>
      <c r="G132" s="290"/>
      <c r="H132" s="290"/>
    </row>
    <row r="133" spans="2:8" s="102" customFormat="1">
      <c r="B133" s="173"/>
      <c r="C133" s="158"/>
      <c r="E133" s="157"/>
      <c r="F133" s="290"/>
      <c r="G133" s="290"/>
      <c r="H133" s="290"/>
    </row>
    <row r="134" spans="2:8" s="102" customFormat="1">
      <c r="B134" s="173"/>
      <c r="C134" s="158"/>
      <c r="E134" s="157"/>
      <c r="F134" s="290"/>
      <c r="G134" s="290"/>
      <c r="H134" s="290"/>
    </row>
    <row r="135" spans="2:8" s="102" customFormat="1">
      <c r="B135" s="173"/>
      <c r="C135" s="158"/>
      <c r="E135" s="157"/>
      <c r="F135" s="290"/>
      <c r="G135" s="290"/>
      <c r="H135" s="290"/>
    </row>
    <row r="136" spans="2:8">
      <c r="B136" s="173"/>
      <c r="C136" s="158"/>
      <c r="D136" s="102"/>
      <c r="E136" s="157"/>
      <c r="F136" s="290"/>
      <c r="G136" s="290"/>
      <c r="H136" s="290"/>
    </row>
  </sheetData>
  <mergeCells count="12">
    <mergeCell ref="B92:L92"/>
    <mergeCell ref="G9:H9"/>
    <mergeCell ref="B8:L8"/>
    <mergeCell ref="I9:J9"/>
    <mergeCell ref="K9:L9"/>
    <mergeCell ref="B65:L65"/>
    <mergeCell ref="B81:L81"/>
    <mergeCell ref="C2:E2"/>
    <mergeCell ref="D3:E3"/>
    <mergeCell ref="E9:F9"/>
    <mergeCell ref="B11:L11"/>
    <mergeCell ref="B49:L49"/>
  </mergeCells>
  <printOptions horizontalCentered="1" headings="1"/>
  <pageMargins left="0.70866141732283472" right="0.70866141732283472" top="0.86614173228346458" bottom="0.74803149606299213" header="0.31496062992125984" footer="0.31496062992125984"/>
  <pageSetup paperSize="9" scale="51" fitToWidth="0" orientation="landscape" r:id="rId1"/>
  <headerFooter>
    <oddHeader>&amp;LNH COLLECTION MARSEILLE&amp;C&amp;14SOE Bar Equipment</oddHeader>
    <oddFooter>&amp;LPrepared by Gustavo Martínez&amp;R01 March 2017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3" tint="0.59999389629810485"/>
  </sheetPr>
  <dimension ref="A2:AG45"/>
  <sheetViews>
    <sheetView topLeftCell="D1" zoomScaleNormal="100" workbookViewId="0">
      <selection activeCell="L1" sqref="L1:M1048576"/>
    </sheetView>
  </sheetViews>
  <sheetFormatPr defaultColWidth="9.1796875" defaultRowHeight="13"/>
  <cols>
    <col min="1" max="1" width="8.1796875" style="102" customWidth="1"/>
    <col min="2" max="2" width="5" style="106" hidden="1" customWidth="1"/>
    <col min="3" max="3" width="41.1796875" style="113" bestFit="1" customWidth="1"/>
    <col min="4" max="4" width="12.81640625" style="106" customWidth="1"/>
    <col min="5" max="5" width="15.54296875" style="106" customWidth="1"/>
    <col min="6" max="6" width="9.81640625" style="105" bestFit="1" customWidth="1"/>
    <col min="7" max="7" width="10.81640625" style="297" bestFit="1" customWidth="1"/>
    <col min="8" max="8" width="10.453125" style="297" customWidth="1"/>
    <col min="9" max="9" width="10.81640625" style="297" bestFit="1" customWidth="1"/>
    <col min="10" max="10" width="9.81640625" style="104" bestFit="1" customWidth="1"/>
    <col min="11" max="11" width="11.81640625" style="104" bestFit="1" customWidth="1"/>
    <col min="12" max="12" width="0" style="104" hidden="1" customWidth="1"/>
    <col min="13" max="13" width="9.81640625" style="104" hidden="1" customWidth="1"/>
    <col min="14" max="14" width="11" style="104" bestFit="1" customWidth="1"/>
    <col min="15" max="33" width="9.1796875" style="230"/>
    <col min="34" max="16384" width="9.1796875" style="106"/>
  </cols>
  <sheetData>
    <row r="2" spans="1:33" s="104" customFormat="1" ht="15.5">
      <c r="A2" s="102"/>
      <c r="C2" s="216" t="s">
        <v>574</v>
      </c>
      <c r="D2" s="719"/>
      <c r="E2" s="719"/>
      <c r="F2" s="719"/>
      <c r="G2" s="293"/>
      <c r="H2" s="293"/>
      <c r="I2" s="293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0"/>
      <c r="AC2" s="230"/>
      <c r="AD2" s="230"/>
      <c r="AE2" s="230"/>
      <c r="AF2" s="230"/>
      <c r="AG2" s="230"/>
    </row>
    <row r="3" spans="1:33" s="104" customFormat="1" ht="12.75" customHeight="1">
      <c r="A3" s="102"/>
      <c r="C3" s="102"/>
      <c r="D3" s="693" t="s">
        <v>912</v>
      </c>
      <c r="E3" s="694"/>
      <c r="F3" s="568">
        <f>+Briefing!E15</f>
        <v>100</v>
      </c>
      <c r="G3" s="290"/>
      <c r="H3" s="290"/>
      <c r="I3" s="290"/>
      <c r="J3" s="102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30"/>
      <c r="Z3" s="230"/>
      <c r="AA3" s="230"/>
      <c r="AB3" s="230"/>
      <c r="AC3" s="230"/>
      <c r="AD3" s="230"/>
      <c r="AE3" s="230"/>
      <c r="AF3" s="230"/>
      <c r="AG3" s="230"/>
    </row>
    <row r="4" spans="1:33" s="104" customFormat="1" ht="12.75" customHeight="1">
      <c r="A4" s="102"/>
      <c r="C4" s="102"/>
      <c r="D4" s="693" t="s">
        <v>913</v>
      </c>
      <c r="E4" s="694"/>
      <c r="F4" s="283">
        <v>0.1</v>
      </c>
      <c r="G4" s="290"/>
      <c r="H4" s="290"/>
      <c r="I4" s="290"/>
      <c r="J4" s="102"/>
      <c r="O4" s="230"/>
      <c r="P4" s="230"/>
      <c r="Q4" s="230"/>
      <c r="R4" s="230"/>
      <c r="S4" s="230"/>
      <c r="T4" s="230"/>
      <c r="U4" s="230"/>
      <c r="V4" s="230"/>
      <c r="W4" s="230"/>
      <c r="X4" s="230"/>
      <c r="Y4" s="230"/>
      <c r="Z4" s="230"/>
      <c r="AA4" s="230"/>
      <c r="AB4" s="230"/>
      <c r="AC4" s="230"/>
      <c r="AD4" s="230"/>
      <c r="AE4" s="230"/>
      <c r="AF4" s="230"/>
      <c r="AG4" s="230"/>
    </row>
    <row r="5" spans="1:33" s="104" customFormat="1" ht="12.75" customHeight="1">
      <c r="A5" s="102"/>
      <c r="C5" s="102"/>
      <c r="D5" s="693" t="s">
        <v>914</v>
      </c>
      <c r="E5" s="694"/>
      <c r="F5" s="568">
        <f>F4*F3</f>
        <v>10</v>
      </c>
      <c r="G5" s="294"/>
      <c r="H5" s="294"/>
      <c r="I5" s="294"/>
      <c r="O5" s="230"/>
      <c r="P5" s="230"/>
      <c r="Q5" s="230"/>
      <c r="R5" s="230"/>
      <c r="S5" s="230"/>
      <c r="T5" s="230"/>
      <c r="U5" s="230"/>
      <c r="V5" s="230"/>
      <c r="W5" s="230"/>
      <c r="X5" s="230"/>
      <c r="Y5" s="230"/>
      <c r="Z5" s="230"/>
      <c r="AA5" s="230"/>
      <c r="AB5" s="230"/>
      <c r="AC5" s="230"/>
      <c r="AD5" s="230"/>
      <c r="AE5" s="230"/>
      <c r="AF5" s="230"/>
      <c r="AG5" s="230"/>
    </row>
    <row r="6" spans="1:33" s="104" customFormat="1">
      <c r="A6" s="102"/>
      <c r="C6" s="115"/>
      <c r="F6" s="107"/>
      <c r="G6" s="294"/>
      <c r="H6" s="294"/>
      <c r="I6" s="294"/>
      <c r="O6" s="230"/>
      <c r="P6" s="230"/>
      <c r="Q6" s="230"/>
      <c r="R6" s="230"/>
      <c r="S6" s="230"/>
      <c r="T6" s="230"/>
      <c r="U6" s="230"/>
      <c r="V6" s="230"/>
      <c r="W6" s="230"/>
      <c r="X6" s="230"/>
      <c r="Y6" s="230"/>
      <c r="Z6" s="230"/>
      <c r="AA6" s="230"/>
      <c r="AB6" s="230"/>
      <c r="AC6" s="230"/>
      <c r="AD6" s="230"/>
      <c r="AE6" s="230"/>
      <c r="AF6" s="230"/>
      <c r="AG6" s="230"/>
    </row>
    <row r="7" spans="1:33" s="104" customFormat="1" ht="21">
      <c r="A7" s="102"/>
      <c r="B7" s="731"/>
      <c r="C7" s="731"/>
      <c r="D7" s="731"/>
      <c r="E7" s="731"/>
      <c r="F7" s="731"/>
      <c r="G7" s="731"/>
      <c r="H7" s="731"/>
      <c r="I7" s="731"/>
      <c r="J7" s="731"/>
      <c r="K7" s="731"/>
      <c r="L7" s="731"/>
      <c r="M7" s="731"/>
      <c r="O7" s="230"/>
      <c r="P7" s="230"/>
      <c r="Q7" s="230"/>
      <c r="R7" s="230"/>
      <c r="S7" s="230"/>
      <c r="T7" s="230"/>
      <c r="U7" s="230"/>
      <c r="V7" s="230"/>
      <c r="W7" s="230"/>
      <c r="X7" s="230"/>
      <c r="Y7" s="230"/>
      <c r="Z7" s="230"/>
      <c r="AA7" s="230"/>
      <c r="AB7" s="230"/>
      <c r="AC7" s="230"/>
      <c r="AD7" s="230"/>
      <c r="AE7" s="230"/>
      <c r="AF7" s="230"/>
      <c r="AG7" s="230"/>
    </row>
    <row r="8" spans="1:33" s="103" customFormat="1" ht="25" customHeight="1">
      <c r="A8" s="102"/>
      <c r="B8" s="531"/>
      <c r="C8" s="531"/>
      <c r="D8" s="531"/>
      <c r="E8" s="531"/>
      <c r="F8" s="689" t="s">
        <v>564</v>
      </c>
      <c r="G8" s="701"/>
      <c r="H8" s="688" t="s">
        <v>44</v>
      </c>
      <c r="I8" s="689"/>
      <c r="J8" s="727" t="s">
        <v>46</v>
      </c>
      <c r="K8" s="703"/>
      <c r="L8" s="728" t="s">
        <v>28</v>
      </c>
      <c r="M8" s="705"/>
      <c r="N8" s="102"/>
      <c r="O8" s="228"/>
      <c r="P8" s="228"/>
      <c r="Q8" s="228"/>
      <c r="R8" s="228"/>
      <c r="S8" s="228"/>
      <c r="T8" s="228"/>
      <c r="U8" s="228"/>
      <c r="V8" s="228"/>
      <c r="W8" s="228"/>
      <c r="X8" s="228"/>
      <c r="Y8" s="228"/>
      <c r="Z8" s="228"/>
      <c r="AA8" s="228"/>
      <c r="AB8" s="228"/>
      <c r="AC8" s="228"/>
      <c r="AD8" s="228"/>
      <c r="AE8" s="228"/>
      <c r="AF8" s="228"/>
      <c r="AG8" s="228"/>
    </row>
    <row r="9" spans="1:33" s="103" customFormat="1" ht="14.5">
      <c r="A9" s="102"/>
      <c r="B9" s="229"/>
      <c r="C9" s="284" t="s">
        <v>915</v>
      </c>
      <c r="D9" s="270" t="s">
        <v>591</v>
      </c>
      <c r="E9" s="203" t="s">
        <v>732</v>
      </c>
      <c r="F9" s="194" t="s">
        <v>593</v>
      </c>
      <c r="G9" s="194" t="s">
        <v>594</v>
      </c>
      <c r="H9" s="194" t="s">
        <v>593</v>
      </c>
      <c r="I9" s="194" t="s">
        <v>594</v>
      </c>
      <c r="J9" s="194" t="s">
        <v>593</v>
      </c>
      <c r="K9" s="194" t="s">
        <v>594</v>
      </c>
      <c r="L9" s="194" t="s">
        <v>593</v>
      </c>
      <c r="M9" s="194" t="s">
        <v>594</v>
      </c>
      <c r="N9" s="102"/>
      <c r="O9" s="228"/>
      <c r="P9" s="228"/>
      <c r="Q9" s="228"/>
      <c r="R9" s="228"/>
      <c r="S9" s="228"/>
      <c r="T9" s="228"/>
      <c r="U9" s="228"/>
      <c r="V9" s="228"/>
      <c r="W9" s="228"/>
      <c r="X9" s="228"/>
      <c r="Y9" s="228"/>
      <c r="Z9" s="228"/>
      <c r="AA9" s="228"/>
      <c r="AB9" s="228"/>
      <c r="AC9" s="228"/>
      <c r="AD9" s="228"/>
      <c r="AE9" s="228"/>
      <c r="AF9" s="228"/>
      <c r="AG9" s="228"/>
    </row>
    <row r="10" spans="1:33" ht="12.75" customHeight="1">
      <c r="B10" s="267" t="s">
        <v>836</v>
      </c>
      <c r="C10" s="516" t="s">
        <v>916</v>
      </c>
      <c r="D10" s="516">
        <v>0.25</v>
      </c>
      <c r="E10" s="268">
        <f>D10*$F$5</f>
        <v>2.5</v>
      </c>
      <c r="F10" s="296">
        <v>484</v>
      </c>
      <c r="G10" s="516">
        <f>F10*E10</f>
        <v>1210</v>
      </c>
      <c r="H10" s="197">
        <v>570.77</v>
      </c>
      <c r="I10" s="512">
        <f>H10*E10</f>
        <v>1426.925</v>
      </c>
      <c r="J10" s="296">
        <v>900</v>
      </c>
      <c r="K10" s="516">
        <f>J10*E10</f>
        <v>2250</v>
      </c>
      <c r="L10" s="296">
        <v>0</v>
      </c>
      <c r="M10" s="516">
        <f>L10*E10</f>
        <v>0</v>
      </c>
    </row>
    <row r="11" spans="1:33" ht="12.75" customHeight="1">
      <c r="B11" s="267" t="s">
        <v>836</v>
      </c>
      <c r="C11" s="516" t="s">
        <v>917</v>
      </c>
      <c r="D11" s="516"/>
      <c r="E11" s="268">
        <f>E10/6</f>
        <v>0.41666666666666669</v>
      </c>
      <c r="F11" s="572">
        <v>4407</v>
      </c>
      <c r="G11" s="516">
        <f t="shared" ref="G11:G23" si="0">F11*E11</f>
        <v>1836.25</v>
      </c>
      <c r="H11" s="197">
        <v>730</v>
      </c>
      <c r="I11" s="512">
        <f t="shared" ref="I11:I23" si="1">H11*E11</f>
        <v>304.16666666666669</v>
      </c>
      <c r="J11" s="296">
        <v>1800</v>
      </c>
      <c r="K11" s="516">
        <f t="shared" ref="K11:K23" si="2">J11*E11</f>
        <v>750</v>
      </c>
      <c r="L11" s="296">
        <v>0</v>
      </c>
      <c r="M11" s="516">
        <f t="shared" ref="M11:M23" si="3">L11*E11</f>
        <v>0</v>
      </c>
    </row>
    <row r="12" spans="1:33">
      <c r="B12" s="199"/>
      <c r="C12" s="516" t="s">
        <v>918</v>
      </c>
      <c r="D12" s="516">
        <v>1.2</v>
      </c>
      <c r="E12" s="207">
        <f>D12*F5</f>
        <v>12</v>
      </c>
      <c r="F12" s="296">
        <v>25.48</v>
      </c>
      <c r="G12" s="516">
        <f t="shared" si="0"/>
        <v>305.76</v>
      </c>
      <c r="H12" s="197">
        <v>35.58</v>
      </c>
      <c r="I12" s="512">
        <f t="shared" si="1"/>
        <v>426.96</v>
      </c>
      <c r="J12" s="296">
        <v>29</v>
      </c>
      <c r="K12" s="516">
        <f t="shared" si="2"/>
        <v>348</v>
      </c>
      <c r="L12" s="296">
        <v>35</v>
      </c>
      <c r="M12" s="516">
        <f t="shared" si="3"/>
        <v>420</v>
      </c>
    </row>
    <row r="13" spans="1:33">
      <c r="B13" s="267" t="s">
        <v>836</v>
      </c>
      <c r="C13" s="516" t="s">
        <v>919</v>
      </c>
      <c r="D13" s="516">
        <v>1.25</v>
      </c>
      <c r="E13" s="268">
        <f>D13*F5</f>
        <v>12.5</v>
      </c>
      <c r="F13" s="296">
        <v>35</v>
      </c>
      <c r="G13" s="516">
        <f t="shared" si="0"/>
        <v>437.5</v>
      </c>
      <c r="H13" s="197">
        <v>85.89</v>
      </c>
      <c r="I13" s="512">
        <f t="shared" si="1"/>
        <v>1073.625</v>
      </c>
      <c r="J13" s="296">
        <v>89</v>
      </c>
      <c r="K13" s="516">
        <f t="shared" si="2"/>
        <v>1112.5</v>
      </c>
      <c r="L13" s="296">
        <v>35</v>
      </c>
      <c r="M13" s="516">
        <f t="shared" si="3"/>
        <v>437.5</v>
      </c>
    </row>
    <row r="14" spans="1:33" ht="12.75" customHeight="1">
      <c r="B14" s="199"/>
      <c r="C14" s="516" t="s">
        <v>920</v>
      </c>
      <c r="D14" s="516">
        <v>0.75</v>
      </c>
      <c r="E14" s="269">
        <f t="shared" ref="E14:E20" si="4">D14*$F$5</f>
        <v>7.5</v>
      </c>
      <c r="F14" s="296">
        <v>9.4499999999999993</v>
      </c>
      <c r="G14" s="516">
        <f t="shared" si="0"/>
        <v>70.875</v>
      </c>
      <c r="H14" s="197">
        <v>35.76</v>
      </c>
      <c r="I14" s="512">
        <f t="shared" si="1"/>
        <v>268.2</v>
      </c>
      <c r="J14" s="296">
        <v>25</v>
      </c>
      <c r="K14" s="516">
        <f t="shared" si="2"/>
        <v>187.5</v>
      </c>
      <c r="L14" s="296">
        <v>30</v>
      </c>
      <c r="M14" s="516">
        <f t="shared" si="3"/>
        <v>225</v>
      </c>
    </row>
    <row r="15" spans="1:33" ht="12.75" customHeight="1">
      <c r="B15" s="199"/>
      <c r="C15" s="516" t="s">
        <v>921</v>
      </c>
      <c r="D15" s="516">
        <v>0.85</v>
      </c>
      <c r="E15" s="269">
        <f t="shared" si="4"/>
        <v>8.5</v>
      </c>
      <c r="F15" s="288">
        <v>4.95</v>
      </c>
      <c r="G15" s="516">
        <f t="shared" si="0"/>
        <v>42.075000000000003</v>
      </c>
      <c r="H15" s="197">
        <v>11.43</v>
      </c>
      <c r="I15" s="512">
        <f t="shared" si="1"/>
        <v>97.155000000000001</v>
      </c>
      <c r="J15" s="288">
        <v>3.5</v>
      </c>
      <c r="K15" s="516">
        <f t="shared" si="2"/>
        <v>29.75</v>
      </c>
      <c r="L15" s="288">
        <v>4</v>
      </c>
      <c r="M15" s="516">
        <f t="shared" si="3"/>
        <v>34</v>
      </c>
    </row>
    <row r="16" spans="1:33" ht="12.75" customHeight="1">
      <c r="B16" s="199"/>
      <c r="C16" s="516" t="s">
        <v>922</v>
      </c>
      <c r="D16" s="516">
        <v>0.75</v>
      </c>
      <c r="E16" s="269">
        <f t="shared" si="4"/>
        <v>7.5</v>
      </c>
      <c r="F16" s="296">
        <v>8.34</v>
      </c>
      <c r="G16" s="516">
        <f t="shared" si="0"/>
        <v>62.55</v>
      </c>
      <c r="H16" s="197">
        <v>26.82</v>
      </c>
      <c r="I16" s="512">
        <f t="shared" si="1"/>
        <v>201.15</v>
      </c>
      <c r="J16" s="296">
        <v>5.6</v>
      </c>
      <c r="K16" s="516">
        <f t="shared" si="2"/>
        <v>42</v>
      </c>
      <c r="L16" s="296">
        <v>10</v>
      </c>
      <c r="M16" s="516">
        <f t="shared" si="3"/>
        <v>75</v>
      </c>
    </row>
    <row r="17" spans="2:14">
      <c r="B17" s="199"/>
      <c r="C17" s="516" t="s">
        <v>923</v>
      </c>
      <c r="D17" s="516">
        <v>0.75</v>
      </c>
      <c r="E17" s="269">
        <f t="shared" si="4"/>
        <v>7.5</v>
      </c>
      <c r="F17" s="296">
        <v>8.25</v>
      </c>
      <c r="G17" s="516">
        <f t="shared" si="0"/>
        <v>61.875</v>
      </c>
      <c r="H17" s="197">
        <v>38.39</v>
      </c>
      <c r="I17" s="512">
        <f t="shared" si="1"/>
        <v>287.92500000000001</v>
      </c>
      <c r="J17" s="296"/>
      <c r="K17" s="516">
        <f t="shared" si="2"/>
        <v>0</v>
      </c>
      <c r="L17" s="296">
        <v>0</v>
      </c>
      <c r="M17" s="516">
        <f t="shared" si="3"/>
        <v>0</v>
      </c>
    </row>
    <row r="18" spans="2:14">
      <c r="B18" s="199"/>
      <c r="C18" s="516" t="s">
        <v>924</v>
      </c>
      <c r="D18" s="516">
        <v>2.25</v>
      </c>
      <c r="E18" s="269">
        <f t="shared" si="4"/>
        <v>22.5</v>
      </c>
      <c r="F18" s="296">
        <v>2.25</v>
      </c>
      <c r="G18" s="516">
        <f t="shared" si="0"/>
        <v>50.625</v>
      </c>
      <c r="H18" s="197">
        <v>7.83</v>
      </c>
      <c r="I18" s="512">
        <f t="shared" si="1"/>
        <v>176.17500000000001</v>
      </c>
      <c r="J18" s="296">
        <v>2.38</v>
      </c>
      <c r="K18" s="516">
        <f t="shared" si="2"/>
        <v>53.55</v>
      </c>
      <c r="L18" s="296">
        <v>7</v>
      </c>
      <c r="M18" s="516">
        <f t="shared" si="3"/>
        <v>157.5</v>
      </c>
    </row>
    <row r="19" spans="2:14">
      <c r="B19" s="199"/>
      <c r="C19" s="516" t="s">
        <v>925</v>
      </c>
      <c r="D19" s="516">
        <v>3.8</v>
      </c>
      <c r="E19" s="207">
        <f t="shared" si="4"/>
        <v>38</v>
      </c>
      <c r="F19" s="296">
        <v>0.77</v>
      </c>
      <c r="G19" s="516">
        <f t="shared" si="0"/>
        <v>29.26</v>
      </c>
      <c r="H19" s="197">
        <v>8.69</v>
      </c>
      <c r="I19" s="512">
        <f t="shared" si="1"/>
        <v>330.21999999999997</v>
      </c>
      <c r="J19" s="296">
        <v>2.6</v>
      </c>
      <c r="K19" s="516">
        <f t="shared" si="2"/>
        <v>98.8</v>
      </c>
      <c r="L19" s="296">
        <v>4</v>
      </c>
      <c r="M19" s="516">
        <f t="shared" si="3"/>
        <v>152</v>
      </c>
    </row>
    <row r="20" spans="2:14">
      <c r="B20" s="199"/>
      <c r="C20" s="516" t="s">
        <v>926</v>
      </c>
      <c r="D20" s="516">
        <v>0.75</v>
      </c>
      <c r="E20" s="207">
        <f t="shared" si="4"/>
        <v>7.5</v>
      </c>
      <c r="F20" s="296">
        <v>7.17</v>
      </c>
      <c r="G20" s="516">
        <f t="shared" si="0"/>
        <v>53.774999999999999</v>
      </c>
      <c r="H20" s="197">
        <v>6.53</v>
      </c>
      <c r="I20" s="512">
        <f t="shared" si="1"/>
        <v>48.975000000000001</v>
      </c>
      <c r="J20" s="296">
        <v>8</v>
      </c>
      <c r="K20" s="516">
        <f t="shared" si="2"/>
        <v>60</v>
      </c>
      <c r="L20" s="296">
        <v>6</v>
      </c>
      <c r="M20" s="516">
        <f t="shared" si="3"/>
        <v>45</v>
      </c>
    </row>
    <row r="21" spans="2:14">
      <c r="B21" s="199"/>
      <c r="C21" s="516" t="s">
        <v>927</v>
      </c>
      <c r="D21" s="516">
        <v>1.5</v>
      </c>
      <c r="E21" s="207">
        <f>D21*F5</f>
        <v>15</v>
      </c>
      <c r="F21" s="296">
        <v>0</v>
      </c>
      <c r="G21" s="516">
        <f t="shared" si="0"/>
        <v>0</v>
      </c>
      <c r="H21" s="197">
        <v>10.94</v>
      </c>
      <c r="I21" s="512">
        <f t="shared" si="1"/>
        <v>164.1</v>
      </c>
      <c r="J21" s="296">
        <v>3</v>
      </c>
      <c r="K21" s="516">
        <f t="shared" si="2"/>
        <v>45</v>
      </c>
      <c r="L21" s="296">
        <v>5</v>
      </c>
      <c r="M21" s="516">
        <f t="shared" si="3"/>
        <v>75</v>
      </c>
    </row>
    <row r="22" spans="2:14">
      <c r="B22" s="199"/>
      <c r="C22" s="516" t="s">
        <v>928</v>
      </c>
      <c r="D22" s="516">
        <v>1.2</v>
      </c>
      <c r="E22" s="207">
        <f>D22*F5</f>
        <v>12</v>
      </c>
      <c r="F22" s="296">
        <v>13.03</v>
      </c>
      <c r="G22" s="516">
        <f t="shared" si="0"/>
        <v>156.35999999999999</v>
      </c>
      <c r="H22" s="197">
        <v>22</v>
      </c>
      <c r="I22" s="512">
        <f t="shared" si="1"/>
        <v>264</v>
      </c>
      <c r="J22" s="296">
        <v>8.25</v>
      </c>
      <c r="K22" s="516">
        <f t="shared" si="2"/>
        <v>99</v>
      </c>
      <c r="L22" s="296">
        <v>12</v>
      </c>
      <c r="M22" s="516">
        <f t="shared" si="3"/>
        <v>144</v>
      </c>
    </row>
    <row r="23" spans="2:14">
      <c r="B23" s="199"/>
      <c r="C23" s="516" t="s">
        <v>929</v>
      </c>
      <c r="D23" s="516">
        <v>1.33</v>
      </c>
      <c r="E23" s="207">
        <f>D23*F5</f>
        <v>13.3</v>
      </c>
      <c r="F23" s="296">
        <v>5.95</v>
      </c>
      <c r="G23" s="516">
        <f t="shared" si="0"/>
        <v>79.135000000000005</v>
      </c>
      <c r="H23" s="197">
        <v>8.08</v>
      </c>
      <c r="I23" s="512">
        <f t="shared" si="1"/>
        <v>107.46400000000001</v>
      </c>
      <c r="J23" s="296">
        <v>8.32</v>
      </c>
      <c r="K23" s="516">
        <f t="shared" si="2"/>
        <v>110.65600000000001</v>
      </c>
      <c r="L23" s="296">
        <v>13.35</v>
      </c>
      <c r="M23" s="516">
        <f t="shared" si="3"/>
        <v>177.55500000000001</v>
      </c>
    </row>
    <row r="24" spans="2:14">
      <c r="B24" s="104"/>
      <c r="C24" s="129"/>
      <c r="D24" s="104"/>
      <c r="E24" s="104"/>
      <c r="F24" s="107"/>
      <c r="N24" s="192" t="s">
        <v>6</v>
      </c>
    </row>
    <row r="25" spans="2:14">
      <c r="B25" s="104"/>
      <c r="C25" s="115"/>
      <c r="D25" s="104"/>
      <c r="E25" s="104"/>
      <c r="F25" s="107"/>
      <c r="G25" s="298">
        <f>SUM(G10:G23)</f>
        <v>4396.04</v>
      </c>
      <c r="H25" s="550"/>
      <c r="I25" s="298">
        <f>SUM(I10:I23)</f>
        <v>5177.0406666666677</v>
      </c>
      <c r="K25" s="298">
        <f>SUM(K10:K23)</f>
        <v>5186.7560000000003</v>
      </c>
      <c r="M25" s="298">
        <f>SUM(M10:M23)</f>
        <v>1942.5550000000001</v>
      </c>
    </row>
    <row r="26" spans="2:14">
      <c r="B26" s="104"/>
      <c r="C26" s="115"/>
      <c r="D26" s="104"/>
      <c r="E26" s="104"/>
      <c r="F26" s="107"/>
      <c r="G26" s="294"/>
      <c r="H26" s="294"/>
      <c r="I26" s="294"/>
    </row>
    <row r="27" spans="2:14">
      <c r="B27" s="104"/>
      <c r="C27" s="115"/>
      <c r="D27" s="104"/>
      <c r="E27" s="104"/>
      <c r="F27" s="107"/>
      <c r="G27" s="294"/>
      <c r="H27" s="294"/>
      <c r="I27" s="294"/>
    </row>
    <row r="28" spans="2:14">
      <c r="B28" s="104"/>
      <c r="C28" s="115"/>
      <c r="D28" s="104"/>
      <c r="E28" s="104"/>
      <c r="F28" s="107"/>
      <c r="G28" s="294"/>
      <c r="H28" s="294"/>
      <c r="I28" s="294"/>
    </row>
    <row r="29" spans="2:14">
      <c r="B29" s="104"/>
      <c r="C29" s="115"/>
      <c r="D29" s="104"/>
      <c r="E29" s="104"/>
      <c r="F29" s="107"/>
      <c r="G29" s="294"/>
      <c r="H29" s="294"/>
      <c r="I29" s="294"/>
    </row>
    <row r="30" spans="2:14">
      <c r="B30" s="104"/>
      <c r="C30" s="115"/>
      <c r="D30" s="104"/>
      <c r="E30" s="104"/>
      <c r="F30" s="107"/>
      <c r="G30" s="294"/>
      <c r="H30" s="294"/>
      <c r="I30" s="294"/>
    </row>
    <row r="31" spans="2:14">
      <c r="B31" s="104"/>
      <c r="C31" s="115"/>
      <c r="D31" s="104"/>
      <c r="E31" s="104"/>
      <c r="F31" s="107"/>
      <c r="G31" s="294"/>
      <c r="H31" s="294"/>
      <c r="I31" s="294"/>
    </row>
    <row r="32" spans="2:14">
      <c r="B32" s="104"/>
      <c r="C32" s="115"/>
      <c r="D32" s="104"/>
      <c r="E32" s="104"/>
      <c r="F32" s="107"/>
      <c r="G32" s="294"/>
      <c r="H32" s="294"/>
      <c r="I32" s="294"/>
    </row>
    <row r="33" spans="2:9">
      <c r="B33" s="104"/>
      <c r="C33" s="115"/>
      <c r="D33" s="104"/>
      <c r="E33" s="104"/>
      <c r="F33" s="107"/>
      <c r="G33" s="294"/>
      <c r="H33" s="294"/>
      <c r="I33" s="294"/>
    </row>
    <row r="34" spans="2:9">
      <c r="B34" s="104"/>
      <c r="C34" s="115"/>
      <c r="D34" s="104"/>
      <c r="E34" s="104"/>
      <c r="F34" s="107"/>
      <c r="G34" s="294"/>
      <c r="H34" s="294"/>
      <c r="I34" s="294"/>
    </row>
    <row r="35" spans="2:9">
      <c r="B35" s="104"/>
      <c r="C35" s="115"/>
      <c r="D35" s="104"/>
      <c r="E35" s="104"/>
      <c r="F35" s="107"/>
      <c r="G35" s="294"/>
      <c r="H35" s="294"/>
      <c r="I35" s="294"/>
    </row>
    <row r="36" spans="2:9">
      <c r="B36" s="104"/>
      <c r="C36" s="115"/>
      <c r="D36" s="104"/>
      <c r="E36" s="104"/>
      <c r="F36" s="107"/>
      <c r="G36" s="294"/>
      <c r="H36" s="294"/>
      <c r="I36" s="294"/>
    </row>
    <row r="37" spans="2:9">
      <c r="B37" s="104"/>
      <c r="C37" s="115"/>
      <c r="D37" s="104"/>
      <c r="E37" s="104"/>
      <c r="F37" s="107"/>
      <c r="G37" s="294"/>
      <c r="H37" s="294"/>
      <c r="I37" s="294"/>
    </row>
    <row r="38" spans="2:9">
      <c r="B38" s="104"/>
      <c r="C38" s="115"/>
      <c r="D38" s="104"/>
      <c r="E38" s="104"/>
      <c r="F38" s="107"/>
      <c r="G38" s="294"/>
      <c r="H38" s="294"/>
      <c r="I38" s="294"/>
    </row>
    <row r="39" spans="2:9">
      <c r="B39" s="104"/>
      <c r="C39" s="115"/>
      <c r="D39" s="104"/>
      <c r="E39" s="104"/>
      <c r="F39" s="107"/>
      <c r="G39" s="294"/>
      <c r="H39" s="294"/>
      <c r="I39" s="294"/>
    </row>
    <row r="40" spans="2:9">
      <c r="B40" s="104"/>
      <c r="C40" s="115"/>
      <c r="D40" s="104"/>
      <c r="E40" s="104"/>
      <c r="F40" s="107"/>
      <c r="G40" s="294"/>
      <c r="H40" s="294"/>
      <c r="I40" s="294"/>
    </row>
    <row r="41" spans="2:9">
      <c r="B41" s="104"/>
      <c r="C41" s="115"/>
      <c r="D41" s="104"/>
      <c r="E41" s="104"/>
      <c r="F41" s="107"/>
      <c r="G41" s="294"/>
      <c r="H41" s="294"/>
      <c r="I41" s="294"/>
    </row>
    <row r="42" spans="2:9">
      <c r="B42" s="104"/>
      <c r="C42" s="115"/>
      <c r="D42" s="104"/>
      <c r="E42" s="104"/>
      <c r="F42" s="107"/>
      <c r="G42" s="294"/>
      <c r="H42" s="294"/>
      <c r="I42" s="294"/>
    </row>
    <row r="43" spans="2:9">
      <c r="B43" s="104"/>
      <c r="C43" s="115"/>
      <c r="D43" s="104"/>
      <c r="E43" s="104"/>
      <c r="F43" s="107"/>
      <c r="G43" s="294"/>
      <c r="H43" s="294"/>
      <c r="I43" s="294"/>
    </row>
    <row r="44" spans="2:9">
      <c r="B44" s="104"/>
      <c r="C44" s="115"/>
      <c r="D44" s="104"/>
      <c r="E44" s="104"/>
      <c r="F44" s="107"/>
      <c r="G44" s="294"/>
      <c r="H44" s="294"/>
      <c r="I44" s="294"/>
    </row>
    <row r="45" spans="2:9">
      <c r="B45" s="104"/>
      <c r="C45" s="115"/>
      <c r="D45" s="104"/>
      <c r="E45" s="104"/>
      <c r="F45" s="107"/>
      <c r="G45" s="294"/>
      <c r="H45" s="294"/>
      <c r="I45" s="294"/>
    </row>
  </sheetData>
  <mergeCells count="9">
    <mergeCell ref="J8:K8"/>
    <mergeCell ref="L8:M8"/>
    <mergeCell ref="B7:M7"/>
    <mergeCell ref="H8:I8"/>
    <mergeCell ref="D2:F2"/>
    <mergeCell ref="D3:E3"/>
    <mergeCell ref="D5:E5"/>
    <mergeCell ref="D4:E4"/>
    <mergeCell ref="F8:G8"/>
  </mergeCells>
  <printOptions horizontalCentered="1" headings="1"/>
  <pageMargins left="0.70866141732283472" right="0.70866141732283472" top="0.86614173228346458" bottom="0.74803149606299213" header="0.31496062992125984" footer="0.31496062992125984"/>
  <pageSetup paperSize="9" orientation="landscape" r:id="rId1"/>
  <headerFooter>
    <oddHeader>&amp;LNH COLLECTION MARSEILLE&amp;C&amp;14SOE Room Service</oddHeader>
    <oddFooter>&amp;LPrepared by Gustavo Martínez&amp;R01 March 2017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3" tint="0.59999389629810485"/>
  </sheetPr>
  <dimension ref="A1:M54"/>
  <sheetViews>
    <sheetView zoomScale="85" zoomScaleNormal="85" workbookViewId="0">
      <selection activeCell="K2" sqref="K1:L1048576"/>
    </sheetView>
  </sheetViews>
  <sheetFormatPr defaultColWidth="11.453125" defaultRowHeight="14.5"/>
  <cols>
    <col min="1" max="1" width="8.1796875" style="127" customWidth="1"/>
    <col min="2" max="2" width="5.453125" style="30" hidden="1" customWidth="1"/>
    <col min="3" max="3" width="43.54296875" bestFit="1" customWidth="1"/>
    <col min="4" max="4" width="13.54296875" customWidth="1"/>
    <col min="5" max="5" width="11.453125" style="165"/>
    <col min="9" max="9" width="13.1796875" style="127" bestFit="1" customWidth="1"/>
    <col min="10" max="10" width="11.453125" style="127"/>
    <col min="11" max="12" width="0" style="127" hidden="1" customWidth="1"/>
    <col min="13" max="13" width="12.54296875" style="127" bestFit="1" customWidth="1"/>
  </cols>
  <sheetData>
    <row r="1" spans="1:12" s="127" customFormat="1" ht="15.5">
      <c r="B1" s="122"/>
      <c r="C1" s="216" t="s">
        <v>574</v>
      </c>
      <c r="D1" s="719"/>
      <c r="E1" s="719"/>
      <c r="F1" s="719"/>
      <c r="G1" s="719"/>
      <c r="H1" s="719"/>
      <c r="I1" s="719"/>
      <c r="J1" s="719"/>
      <c r="K1" s="719"/>
    </row>
    <row r="2" spans="1:12" s="127" customFormat="1">
      <c r="B2" s="125"/>
      <c r="C2" s="102"/>
      <c r="D2" s="732" t="s">
        <v>930</v>
      </c>
      <c r="E2" s="733"/>
      <c r="F2" s="568">
        <f>+Briefing!E15</f>
        <v>100</v>
      </c>
      <c r="G2" s="102"/>
      <c r="H2" s="102"/>
    </row>
    <row r="3" spans="1:12" s="127" customFormat="1">
      <c r="B3" s="125"/>
      <c r="C3" s="102"/>
      <c r="D3" s="734" t="s">
        <v>575</v>
      </c>
      <c r="E3" s="735"/>
      <c r="F3" s="568">
        <f>+Briefing!E16</f>
        <v>1.6</v>
      </c>
      <c r="G3" s="102"/>
      <c r="H3" s="102"/>
    </row>
    <row r="4" spans="1:12" s="127" customFormat="1">
      <c r="B4" s="114"/>
      <c r="C4" s="102"/>
      <c r="D4" s="732" t="s">
        <v>931</v>
      </c>
      <c r="E4" s="733"/>
      <c r="F4" s="568">
        <f>+Briefing!E69</f>
        <v>49</v>
      </c>
      <c r="G4" s="102"/>
      <c r="H4" s="102"/>
    </row>
    <row r="5" spans="1:12">
      <c r="B5" s="125"/>
      <c r="C5" s="102"/>
      <c r="D5" s="125"/>
      <c r="E5" s="102"/>
      <c r="F5" s="102"/>
      <c r="G5" s="102"/>
      <c r="H5" s="102"/>
      <c r="I5" s="117"/>
      <c r="J5" s="117"/>
      <c r="K5" s="102"/>
    </row>
    <row r="6" spans="1:12" ht="21">
      <c r="B6" s="736" t="s">
        <v>932</v>
      </c>
      <c r="C6" s="737"/>
      <c r="D6" s="737"/>
      <c r="E6" s="737"/>
      <c r="F6" s="737"/>
      <c r="G6" s="737"/>
      <c r="H6" s="737"/>
      <c r="I6" s="737"/>
      <c r="J6" s="737"/>
      <c r="K6" s="737"/>
      <c r="L6" s="737"/>
    </row>
    <row r="7" spans="1:12" ht="35.15" customHeight="1">
      <c r="B7" s="491"/>
      <c r="C7" s="492"/>
      <c r="D7" s="492"/>
      <c r="E7" s="689" t="s">
        <v>564</v>
      </c>
      <c r="F7" s="701"/>
      <c r="G7" s="688" t="s">
        <v>44</v>
      </c>
      <c r="H7" s="689"/>
      <c r="I7" s="727" t="s">
        <v>46</v>
      </c>
      <c r="J7" s="703"/>
      <c r="K7" s="728" t="s">
        <v>28</v>
      </c>
      <c r="L7" s="705"/>
    </row>
    <row r="8" spans="1:12" s="127" customFormat="1">
      <c r="B8" s="202" t="s">
        <v>933</v>
      </c>
      <c r="C8" s="193" t="s">
        <v>590</v>
      </c>
      <c r="D8" s="202" t="s">
        <v>732</v>
      </c>
      <c r="E8" s="194" t="s">
        <v>593</v>
      </c>
      <c r="F8" s="194" t="s">
        <v>594</v>
      </c>
      <c r="G8" s="194" t="s">
        <v>593</v>
      </c>
      <c r="H8" s="194" t="s">
        <v>594</v>
      </c>
      <c r="I8" s="194" t="s">
        <v>593</v>
      </c>
      <c r="J8" s="194" t="s">
        <v>594</v>
      </c>
      <c r="K8" s="194" t="s">
        <v>593</v>
      </c>
      <c r="L8" s="194" t="s">
        <v>594</v>
      </c>
    </row>
    <row r="9" spans="1:12">
      <c r="A9" s="271"/>
      <c r="B9" s="212">
        <v>6</v>
      </c>
      <c r="C9" s="532" t="s">
        <v>934</v>
      </c>
      <c r="D9" s="212">
        <f>B9</f>
        <v>6</v>
      </c>
      <c r="E9" s="272">
        <v>36.380000000000003</v>
      </c>
      <c r="F9" s="532">
        <f>E9*D9</f>
        <v>218.28000000000003</v>
      </c>
      <c r="G9" s="197">
        <v>283.2</v>
      </c>
      <c r="H9" s="512">
        <f>G9*D9</f>
        <v>1699.1999999999998</v>
      </c>
      <c r="I9" s="272">
        <v>5.6</v>
      </c>
      <c r="J9" s="532">
        <f>I9*D9</f>
        <v>33.599999999999994</v>
      </c>
      <c r="K9" s="272">
        <v>27</v>
      </c>
      <c r="L9" s="532">
        <f>K9*D9</f>
        <v>162</v>
      </c>
    </row>
    <row r="10" spans="1:12">
      <c r="A10" s="271"/>
      <c r="B10" s="212">
        <v>2</v>
      </c>
      <c r="C10" s="532" t="s">
        <v>935</v>
      </c>
      <c r="D10" s="212">
        <f>B10</f>
        <v>2</v>
      </c>
      <c r="E10" s="272"/>
      <c r="F10" s="532">
        <f t="shared" ref="F10:F19" si="0">E10*D10</f>
        <v>0</v>
      </c>
      <c r="G10" s="197">
        <v>101.05</v>
      </c>
      <c r="H10" s="512">
        <f t="shared" ref="H10:H19" si="1">G10*D10</f>
        <v>202.1</v>
      </c>
      <c r="I10" s="272">
        <v>6.3</v>
      </c>
      <c r="J10" s="532">
        <f t="shared" ref="J10:J19" si="2">I10*D10</f>
        <v>12.6</v>
      </c>
      <c r="K10" s="272">
        <v>12</v>
      </c>
      <c r="L10" s="532">
        <f t="shared" ref="L10:L19" si="3">K10*D10</f>
        <v>24</v>
      </c>
    </row>
    <row r="11" spans="1:12">
      <c r="A11" s="271"/>
      <c r="B11" s="212">
        <v>3</v>
      </c>
      <c r="C11" s="532" t="s">
        <v>936</v>
      </c>
      <c r="D11" s="212">
        <f>B11</f>
        <v>3</v>
      </c>
      <c r="E11" s="272"/>
      <c r="F11" s="532">
        <f t="shared" si="0"/>
        <v>0</v>
      </c>
      <c r="G11" s="197">
        <v>43.76</v>
      </c>
      <c r="H11" s="512">
        <f t="shared" si="1"/>
        <v>131.28</v>
      </c>
      <c r="I11" s="272">
        <v>6.3</v>
      </c>
      <c r="J11" s="532">
        <f t="shared" si="2"/>
        <v>18.899999999999999</v>
      </c>
      <c r="K11" s="272">
        <v>15</v>
      </c>
      <c r="L11" s="532">
        <f t="shared" si="3"/>
        <v>45</v>
      </c>
    </row>
    <row r="12" spans="1:12">
      <c r="A12" s="271"/>
      <c r="B12" s="212">
        <v>3</v>
      </c>
      <c r="C12" s="532" t="s">
        <v>937</v>
      </c>
      <c r="D12" s="212">
        <f>B12</f>
        <v>3</v>
      </c>
      <c r="E12" s="272"/>
      <c r="F12" s="532">
        <f t="shared" si="0"/>
        <v>0</v>
      </c>
      <c r="G12" s="197">
        <v>18.8</v>
      </c>
      <c r="H12" s="512">
        <f t="shared" si="1"/>
        <v>56.400000000000006</v>
      </c>
      <c r="I12" s="272">
        <v>5.4</v>
      </c>
      <c r="J12" s="532">
        <f t="shared" si="2"/>
        <v>16.200000000000003</v>
      </c>
      <c r="K12" s="272">
        <v>11</v>
      </c>
      <c r="L12" s="532">
        <f t="shared" si="3"/>
        <v>33</v>
      </c>
    </row>
    <row r="13" spans="1:12">
      <c r="A13" s="271"/>
      <c r="B13" s="212">
        <v>3</v>
      </c>
      <c r="C13" s="532" t="s">
        <v>938</v>
      </c>
      <c r="D13" s="212">
        <f>B13</f>
        <v>3</v>
      </c>
      <c r="E13" s="272"/>
      <c r="F13" s="532">
        <f t="shared" si="0"/>
        <v>0</v>
      </c>
      <c r="G13" s="197">
        <v>21.8</v>
      </c>
      <c r="H13" s="512">
        <f t="shared" si="1"/>
        <v>65.400000000000006</v>
      </c>
      <c r="I13" s="272">
        <v>5.9</v>
      </c>
      <c r="J13" s="532">
        <f t="shared" si="2"/>
        <v>17.700000000000003</v>
      </c>
      <c r="K13" s="272">
        <v>14</v>
      </c>
      <c r="L13" s="532">
        <f t="shared" si="3"/>
        <v>42</v>
      </c>
    </row>
    <row r="14" spans="1:12">
      <c r="A14" s="271"/>
      <c r="B14" s="212">
        <v>0.6</v>
      </c>
      <c r="C14" s="532" t="s">
        <v>939</v>
      </c>
      <c r="D14" s="212">
        <f>B14*(F4*F3)</f>
        <v>47.04</v>
      </c>
      <c r="E14" s="272"/>
      <c r="F14" s="532">
        <f t="shared" si="0"/>
        <v>0</v>
      </c>
      <c r="G14" s="197">
        <v>5.99</v>
      </c>
      <c r="H14" s="512">
        <f t="shared" si="1"/>
        <v>281.76960000000003</v>
      </c>
      <c r="I14" s="272">
        <v>0.74</v>
      </c>
      <c r="J14" s="532">
        <f t="shared" si="2"/>
        <v>34.809599999999996</v>
      </c>
      <c r="K14" s="272">
        <v>9</v>
      </c>
      <c r="L14" s="532">
        <f t="shared" si="3"/>
        <v>423.36</v>
      </c>
    </row>
    <row r="15" spans="1:12">
      <c r="A15" s="191"/>
      <c r="B15" s="212">
        <v>1</v>
      </c>
      <c r="C15" s="532" t="s">
        <v>940</v>
      </c>
      <c r="D15" s="212">
        <f>B15</f>
        <v>1</v>
      </c>
      <c r="E15" s="272">
        <v>15.2</v>
      </c>
      <c r="F15" s="532">
        <f t="shared" si="0"/>
        <v>15.2</v>
      </c>
      <c r="G15" s="197">
        <v>24.713749999999997</v>
      </c>
      <c r="H15" s="512">
        <f t="shared" si="1"/>
        <v>24.713749999999997</v>
      </c>
      <c r="I15" s="272">
        <v>15.2</v>
      </c>
      <c r="J15" s="532">
        <f t="shared" si="2"/>
        <v>15.2</v>
      </c>
      <c r="K15" s="272">
        <v>12</v>
      </c>
      <c r="L15" s="532">
        <f t="shared" si="3"/>
        <v>12</v>
      </c>
    </row>
    <row r="16" spans="1:12">
      <c r="A16" s="191"/>
      <c r="B16" s="212">
        <v>1</v>
      </c>
      <c r="C16" s="532" t="s">
        <v>941</v>
      </c>
      <c r="D16" s="212">
        <f>B16</f>
        <v>1</v>
      </c>
      <c r="E16" s="272">
        <v>21.46</v>
      </c>
      <c r="F16" s="532">
        <f t="shared" si="0"/>
        <v>21.46</v>
      </c>
      <c r="G16" s="197">
        <v>75</v>
      </c>
      <c r="H16" s="512">
        <f t="shared" si="1"/>
        <v>75</v>
      </c>
      <c r="I16" s="272">
        <v>21.46</v>
      </c>
      <c r="J16" s="532">
        <f t="shared" si="2"/>
        <v>21.46</v>
      </c>
      <c r="K16" s="272">
        <v>19</v>
      </c>
      <c r="L16" s="532">
        <f t="shared" si="3"/>
        <v>19</v>
      </c>
    </row>
    <row r="17" spans="1:13">
      <c r="A17" s="191"/>
      <c r="B17" s="212">
        <v>2</v>
      </c>
      <c r="C17" s="532" t="s">
        <v>942</v>
      </c>
      <c r="D17" s="212">
        <f>B17</f>
        <v>2</v>
      </c>
      <c r="E17" s="272">
        <v>4.74</v>
      </c>
      <c r="F17" s="532">
        <f t="shared" si="0"/>
        <v>9.48</v>
      </c>
      <c r="G17" s="197">
        <v>16.03</v>
      </c>
      <c r="H17" s="512">
        <f t="shared" si="1"/>
        <v>32.06</v>
      </c>
      <c r="I17" s="272">
        <v>22.11</v>
      </c>
      <c r="J17" s="532">
        <f t="shared" si="2"/>
        <v>44.22</v>
      </c>
      <c r="K17" s="272">
        <v>18</v>
      </c>
      <c r="L17" s="532">
        <f t="shared" si="3"/>
        <v>36</v>
      </c>
    </row>
    <row r="18" spans="1:13">
      <c r="A18" s="191"/>
      <c r="B18" s="212">
        <v>2</v>
      </c>
      <c r="C18" s="532" t="s">
        <v>943</v>
      </c>
      <c r="D18" s="212">
        <f>B18</f>
        <v>2</v>
      </c>
      <c r="E18" s="272">
        <v>7.55</v>
      </c>
      <c r="F18" s="532">
        <f t="shared" si="0"/>
        <v>15.1</v>
      </c>
      <c r="G18" s="197">
        <v>25</v>
      </c>
      <c r="H18" s="512">
        <f t="shared" si="1"/>
        <v>50</v>
      </c>
      <c r="I18" s="272">
        <v>18.12</v>
      </c>
      <c r="J18" s="532">
        <f t="shared" si="2"/>
        <v>36.24</v>
      </c>
      <c r="K18" s="272">
        <v>25</v>
      </c>
      <c r="L18" s="532">
        <f t="shared" si="3"/>
        <v>50</v>
      </c>
    </row>
    <row r="19" spans="1:13">
      <c r="A19" s="191"/>
      <c r="B19" s="212">
        <v>0.6</v>
      </c>
      <c r="C19" s="532" t="s">
        <v>944</v>
      </c>
      <c r="D19" s="212">
        <f>B19*(F4*F3)</f>
        <v>47.04</v>
      </c>
      <c r="E19" s="272">
        <v>2.2999999999999998</v>
      </c>
      <c r="F19" s="532">
        <f t="shared" si="0"/>
        <v>108.19199999999999</v>
      </c>
      <c r="G19" s="197">
        <v>6.37</v>
      </c>
      <c r="H19" s="512">
        <f t="shared" si="1"/>
        <v>299.64479999999998</v>
      </c>
      <c r="I19" s="272">
        <v>1.9</v>
      </c>
      <c r="J19" s="532">
        <f t="shared" si="2"/>
        <v>89.375999999999991</v>
      </c>
      <c r="K19" s="272">
        <v>5</v>
      </c>
      <c r="L19" s="532">
        <f t="shared" si="3"/>
        <v>235.2</v>
      </c>
    </row>
    <row r="20" spans="1:13" s="127" customFormat="1">
      <c r="B20" s="179"/>
      <c r="E20" s="227"/>
      <c r="M20" s="192" t="s">
        <v>571</v>
      </c>
    </row>
    <row r="21" spans="1:13" s="127" customFormat="1">
      <c r="B21" s="179"/>
      <c r="E21" s="227"/>
      <c r="F21" s="280">
        <f>SUM(F9:F19)</f>
        <v>387.71200000000005</v>
      </c>
      <c r="G21" s="547"/>
      <c r="H21" s="280">
        <f>SUM(H9:H19)</f>
        <v>2917.5681499999996</v>
      </c>
      <c r="J21" s="280">
        <f>SUM(J9:J19)</f>
        <v>340.30559999999997</v>
      </c>
      <c r="L21" s="280">
        <f>SUM(L9:L19)</f>
        <v>1081.56</v>
      </c>
    </row>
    <row r="22" spans="1:13" s="127" customFormat="1">
      <c r="B22" s="179"/>
      <c r="E22" s="227"/>
    </row>
    <row r="23" spans="1:13" s="127" customFormat="1">
      <c r="B23" s="179"/>
      <c r="E23" s="227"/>
    </row>
    <row r="24" spans="1:13" s="127" customFormat="1">
      <c r="B24" s="179"/>
      <c r="E24" s="227"/>
    </row>
    <row r="25" spans="1:13" s="127" customFormat="1">
      <c r="B25" s="179"/>
      <c r="E25" s="227"/>
    </row>
    <row r="26" spans="1:13" s="127" customFormat="1">
      <c r="B26" s="179"/>
      <c r="E26" s="227"/>
    </row>
    <row r="27" spans="1:13" s="127" customFormat="1">
      <c r="B27" s="179"/>
      <c r="E27" s="227"/>
    </row>
    <row r="28" spans="1:13" s="127" customFormat="1">
      <c r="B28" s="179"/>
      <c r="E28" s="227"/>
    </row>
    <row r="29" spans="1:13" s="127" customFormat="1">
      <c r="B29" s="179"/>
      <c r="E29" s="227"/>
    </row>
    <row r="30" spans="1:13" s="127" customFormat="1">
      <c r="B30" s="179"/>
      <c r="E30" s="227"/>
    </row>
    <row r="31" spans="1:13" s="127" customFormat="1">
      <c r="B31" s="179"/>
      <c r="E31" s="227"/>
    </row>
    <row r="32" spans="1:13" s="127" customFormat="1">
      <c r="B32" s="179"/>
      <c r="E32" s="227"/>
    </row>
    <row r="33" spans="2:5" s="127" customFormat="1">
      <c r="B33" s="179"/>
      <c r="E33" s="227"/>
    </row>
    <row r="34" spans="2:5" s="127" customFormat="1">
      <c r="B34" s="179"/>
      <c r="E34" s="227"/>
    </row>
    <row r="35" spans="2:5" s="127" customFormat="1">
      <c r="B35" s="179"/>
      <c r="E35" s="227"/>
    </row>
    <row r="36" spans="2:5" s="127" customFormat="1">
      <c r="B36" s="179"/>
      <c r="E36" s="227"/>
    </row>
    <row r="37" spans="2:5" s="127" customFormat="1">
      <c r="B37" s="179"/>
      <c r="E37" s="227"/>
    </row>
    <row r="38" spans="2:5" s="127" customFormat="1">
      <c r="B38" s="179"/>
      <c r="E38" s="227"/>
    </row>
    <row r="39" spans="2:5" s="127" customFormat="1">
      <c r="B39" s="179"/>
      <c r="E39" s="227"/>
    </row>
    <row r="40" spans="2:5" s="127" customFormat="1">
      <c r="B40" s="179"/>
      <c r="E40" s="227"/>
    </row>
    <row r="41" spans="2:5" s="127" customFormat="1">
      <c r="B41" s="179"/>
      <c r="E41" s="227"/>
    </row>
    <row r="42" spans="2:5" s="127" customFormat="1">
      <c r="B42" s="179"/>
      <c r="E42" s="227"/>
    </row>
    <row r="43" spans="2:5" s="127" customFormat="1">
      <c r="B43" s="179"/>
      <c r="E43" s="227"/>
    </row>
    <row r="44" spans="2:5" s="127" customFormat="1">
      <c r="B44" s="179"/>
      <c r="E44" s="227"/>
    </row>
    <row r="45" spans="2:5" s="127" customFormat="1">
      <c r="B45" s="179"/>
      <c r="E45" s="227"/>
    </row>
    <row r="46" spans="2:5" s="127" customFormat="1">
      <c r="B46" s="179"/>
      <c r="E46" s="227"/>
    </row>
    <row r="47" spans="2:5" s="127" customFormat="1">
      <c r="B47" s="179"/>
      <c r="E47" s="227"/>
    </row>
    <row r="48" spans="2:5" s="127" customFormat="1">
      <c r="B48" s="179"/>
      <c r="E48" s="227"/>
    </row>
    <row r="49" spans="2:5" s="127" customFormat="1">
      <c r="B49" s="179"/>
      <c r="E49" s="227"/>
    </row>
    <row r="50" spans="2:5" s="127" customFormat="1">
      <c r="B50" s="179"/>
      <c r="E50" s="227"/>
    </row>
    <row r="51" spans="2:5" s="127" customFormat="1">
      <c r="B51" s="179"/>
      <c r="E51" s="227"/>
    </row>
    <row r="52" spans="2:5" s="127" customFormat="1">
      <c r="B52" s="179"/>
      <c r="E52" s="227"/>
    </row>
    <row r="53" spans="2:5" s="127" customFormat="1">
      <c r="B53" s="179"/>
      <c r="E53" s="227"/>
    </row>
    <row r="54" spans="2:5" s="127" customFormat="1">
      <c r="B54" s="179"/>
      <c r="E54" s="227"/>
    </row>
  </sheetData>
  <mergeCells count="9">
    <mergeCell ref="D1:K1"/>
    <mergeCell ref="D2:E2"/>
    <mergeCell ref="D4:E4"/>
    <mergeCell ref="D3:E3"/>
    <mergeCell ref="E7:F7"/>
    <mergeCell ref="I7:J7"/>
    <mergeCell ref="K7:L7"/>
    <mergeCell ref="G7:H7"/>
    <mergeCell ref="B6:L6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3" tint="0.59999389629810485"/>
  </sheetPr>
  <dimension ref="A1:T48"/>
  <sheetViews>
    <sheetView workbookViewId="0">
      <selection activeCell="K1" sqref="K1:L1048576"/>
    </sheetView>
  </sheetViews>
  <sheetFormatPr defaultColWidth="11.453125" defaultRowHeight="14.5"/>
  <cols>
    <col min="1" max="1" width="1.81640625" style="127" bestFit="1" customWidth="1"/>
    <col min="2" max="2" width="25" style="30" bestFit="1" customWidth="1"/>
    <col min="3" max="3" width="11.7265625" customWidth="1"/>
    <col min="4" max="4" width="13.54296875" customWidth="1"/>
    <col min="5" max="5" width="11.453125" style="165"/>
    <col min="10" max="10" width="11.453125" style="127"/>
    <col min="11" max="12" width="0" style="127" hidden="1" customWidth="1"/>
    <col min="13" max="13" width="7.1796875" style="127" bestFit="1" customWidth="1"/>
    <col min="14" max="20" width="11.453125" style="127"/>
  </cols>
  <sheetData>
    <row r="1" spans="1:12" s="127" customFormat="1" ht="15.5">
      <c r="B1" s="179"/>
      <c r="C1" s="216" t="s">
        <v>574</v>
      </c>
      <c r="D1" s="719"/>
      <c r="E1" s="719"/>
      <c r="F1" s="719"/>
      <c r="G1" s="551"/>
      <c r="H1" s="551"/>
    </row>
    <row r="2" spans="1:12" s="127" customFormat="1">
      <c r="B2" s="179"/>
      <c r="E2" s="227"/>
    </row>
    <row r="3" spans="1:12" s="127" customFormat="1">
      <c r="B3" s="179"/>
      <c r="E3" s="227"/>
    </row>
    <row r="4" spans="1:12" s="127" customFormat="1">
      <c r="B4" s="179"/>
      <c r="D4" s="739" t="s">
        <v>40</v>
      </c>
      <c r="E4" s="739"/>
      <c r="F4" s="260">
        <f>+Briefing!E17</f>
        <v>20</v>
      </c>
    </row>
    <row r="5" spans="1:12" s="127" customFormat="1" ht="21">
      <c r="B5" s="738" t="s">
        <v>945</v>
      </c>
      <c r="C5" s="738"/>
      <c r="D5" s="738"/>
      <c r="E5" s="738"/>
      <c r="F5" s="738"/>
      <c r="G5" s="552"/>
      <c r="H5" s="552"/>
    </row>
    <row r="6" spans="1:12" ht="30.65" customHeight="1">
      <c r="B6" s="490" t="s">
        <v>946</v>
      </c>
      <c r="C6" s="490"/>
      <c r="D6" s="490"/>
      <c r="E6" s="689" t="s">
        <v>564</v>
      </c>
      <c r="F6" s="701"/>
      <c r="G6" s="688" t="s">
        <v>44</v>
      </c>
      <c r="H6" s="689"/>
      <c r="I6" s="727" t="s">
        <v>46</v>
      </c>
      <c r="J6" s="703"/>
      <c r="K6" s="728" t="s">
        <v>28</v>
      </c>
      <c r="L6" s="705"/>
    </row>
    <row r="7" spans="1:12">
      <c r="B7" s="203" t="s">
        <v>590</v>
      </c>
      <c r="C7" s="203" t="s">
        <v>835</v>
      </c>
      <c r="D7" s="203" t="s">
        <v>592</v>
      </c>
      <c r="E7" s="194" t="s">
        <v>593</v>
      </c>
      <c r="F7" s="194" t="s">
        <v>594</v>
      </c>
      <c r="G7" s="194" t="s">
        <v>593</v>
      </c>
      <c r="H7" s="194" t="s">
        <v>594</v>
      </c>
      <c r="I7" s="194" t="s">
        <v>593</v>
      </c>
      <c r="J7" s="194" t="s">
        <v>594</v>
      </c>
      <c r="K7" s="194" t="s">
        <v>593</v>
      </c>
      <c r="L7" s="194" t="s">
        <v>594</v>
      </c>
    </row>
    <row r="8" spans="1:12">
      <c r="A8" s="541">
        <v>5</v>
      </c>
      <c r="B8" s="501" t="s">
        <v>947</v>
      </c>
      <c r="C8" s="503">
        <v>1</v>
      </c>
      <c r="D8" s="212">
        <f>C8</f>
        <v>1</v>
      </c>
      <c r="E8" s="273">
        <v>117.65</v>
      </c>
      <c r="F8" s="540">
        <v>240.35</v>
      </c>
      <c r="G8" s="197">
        <v>358.39</v>
      </c>
      <c r="H8" s="512">
        <f>G8*D8</f>
        <v>358.39</v>
      </c>
      <c r="I8" s="273">
        <v>120</v>
      </c>
      <c r="J8" s="540">
        <f>I8*D8</f>
        <v>120</v>
      </c>
      <c r="K8" s="273">
        <v>180</v>
      </c>
      <c r="L8" s="540">
        <f>K8*D8</f>
        <v>180</v>
      </c>
    </row>
    <row r="9" spans="1:12">
      <c r="A9" s="541">
        <v>5</v>
      </c>
      <c r="B9" s="501" t="s">
        <v>948</v>
      </c>
      <c r="C9" s="503">
        <v>1</v>
      </c>
      <c r="D9" s="212">
        <f>C9</f>
        <v>1</v>
      </c>
      <c r="E9" s="273">
        <v>35</v>
      </c>
      <c r="F9" s="540">
        <f t="shared" ref="F9:F20" si="0">E9*D9</f>
        <v>35</v>
      </c>
      <c r="G9" s="197">
        <v>0</v>
      </c>
      <c r="H9" s="512">
        <f t="shared" ref="H9:H20" si="1">G9*D9</f>
        <v>0</v>
      </c>
      <c r="I9" s="273">
        <v>35</v>
      </c>
      <c r="J9" s="540">
        <f t="shared" ref="J9:J20" si="2">I9*D9</f>
        <v>35</v>
      </c>
      <c r="K9" s="273">
        <v>40</v>
      </c>
      <c r="L9" s="540">
        <f t="shared" ref="L9:L20" si="3">K9*D9</f>
        <v>40</v>
      </c>
    </row>
    <row r="10" spans="1:12">
      <c r="A10" s="541">
        <v>2</v>
      </c>
      <c r="B10" s="501" t="s">
        <v>949</v>
      </c>
      <c r="C10" s="542">
        <v>1.2</v>
      </c>
      <c r="D10" s="212">
        <f t="shared" ref="D10:D18" si="4">$F$4*C10</f>
        <v>24</v>
      </c>
      <c r="E10" s="273">
        <v>0.21</v>
      </c>
      <c r="F10" s="540">
        <f t="shared" si="0"/>
        <v>5.04</v>
      </c>
      <c r="G10" s="197">
        <v>3.38</v>
      </c>
      <c r="H10" s="512">
        <f t="shared" si="1"/>
        <v>81.12</v>
      </c>
      <c r="I10" s="273">
        <v>1</v>
      </c>
      <c r="J10" s="540">
        <f t="shared" si="2"/>
        <v>24</v>
      </c>
      <c r="K10" s="273">
        <v>9</v>
      </c>
      <c r="L10" s="540">
        <f t="shared" si="3"/>
        <v>216</v>
      </c>
    </row>
    <row r="11" spans="1:12">
      <c r="A11" s="541">
        <v>2</v>
      </c>
      <c r="B11" s="501" t="s">
        <v>950</v>
      </c>
      <c r="C11" s="542">
        <v>1.2</v>
      </c>
      <c r="D11" s="212">
        <f t="shared" si="4"/>
        <v>24</v>
      </c>
      <c r="E11" s="273">
        <v>0.71</v>
      </c>
      <c r="F11" s="540">
        <f t="shared" si="0"/>
        <v>17.04</v>
      </c>
      <c r="G11" s="197">
        <v>4.01</v>
      </c>
      <c r="H11" s="512">
        <f t="shared" si="1"/>
        <v>96.24</v>
      </c>
      <c r="I11" s="273">
        <v>1.2</v>
      </c>
      <c r="J11" s="540">
        <f t="shared" si="2"/>
        <v>28.799999999999997</v>
      </c>
      <c r="K11" s="273">
        <v>9</v>
      </c>
      <c r="L11" s="540">
        <f t="shared" si="3"/>
        <v>216</v>
      </c>
    </row>
    <row r="12" spans="1:12">
      <c r="A12" s="541">
        <v>2</v>
      </c>
      <c r="B12" s="501" t="s">
        <v>812</v>
      </c>
      <c r="C12" s="542">
        <v>1.2</v>
      </c>
      <c r="D12" s="212">
        <f t="shared" si="4"/>
        <v>24</v>
      </c>
      <c r="E12" s="273">
        <v>0.21</v>
      </c>
      <c r="F12" s="540">
        <f t="shared" si="0"/>
        <v>5.04</v>
      </c>
      <c r="G12" s="197">
        <v>3.38</v>
      </c>
      <c r="H12" s="512">
        <f t="shared" si="1"/>
        <v>81.12</v>
      </c>
      <c r="I12" s="273">
        <v>1</v>
      </c>
      <c r="J12" s="540">
        <f t="shared" si="2"/>
        <v>24</v>
      </c>
      <c r="K12" s="273">
        <v>9</v>
      </c>
      <c r="L12" s="540">
        <f t="shared" si="3"/>
        <v>216</v>
      </c>
    </row>
    <row r="13" spans="1:12">
      <c r="A13" s="541"/>
      <c r="B13" s="501" t="s">
        <v>951</v>
      </c>
      <c r="C13" s="542">
        <v>1.2</v>
      </c>
      <c r="D13" s="212">
        <f t="shared" si="4"/>
        <v>24</v>
      </c>
      <c r="E13" s="273">
        <v>5.75</v>
      </c>
      <c r="F13" s="540">
        <f t="shared" si="0"/>
        <v>138</v>
      </c>
      <c r="G13" s="197">
        <v>6.25</v>
      </c>
      <c r="H13" s="512">
        <f t="shared" si="1"/>
        <v>150</v>
      </c>
      <c r="I13" s="273">
        <v>4.2</v>
      </c>
      <c r="J13" s="540">
        <f t="shared" si="2"/>
        <v>100.80000000000001</v>
      </c>
      <c r="K13" s="273">
        <v>19</v>
      </c>
      <c r="L13" s="540">
        <f t="shared" si="3"/>
        <v>456</v>
      </c>
    </row>
    <row r="14" spans="1:12">
      <c r="A14" s="541"/>
      <c r="B14" s="501" t="s">
        <v>754</v>
      </c>
      <c r="C14" s="542">
        <v>1.2</v>
      </c>
      <c r="D14" s="212">
        <f t="shared" si="4"/>
        <v>24</v>
      </c>
      <c r="E14" s="273">
        <v>6.5</v>
      </c>
      <c r="F14" s="540">
        <f t="shared" si="0"/>
        <v>156</v>
      </c>
      <c r="G14" s="197">
        <v>12.05</v>
      </c>
      <c r="H14" s="512">
        <f t="shared" si="1"/>
        <v>289.20000000000005</v>
      </c>
      <c r="I14" s="273">
        <v>3.8</v>
      </c>
      <c r="J14" s="540">
        <f t="shared" si="2"/>
        <v>91.199999999999989</v>
      </c>
      <c r="K14" s="273">
        <v>13.35</v>
      </c>
      <c r="L14" s="540">
        <f t="shared" si="3"/>
        <v>320.39999999999998</v>
      </c>
    </row>
    <row r="15" spans="1:12">
      <c r="A15" s="541">
        <v>2</v>
      </c>
      <c r="B15" s="501" t="s">
        <v>952</v>
      </c>
      <c r="C15" s="542">
        <v>1.2</v>
      </c>
      <c r="D15" s="212">
        <f t="shared" si="4"/>
        <v>24</v>
      </c>
      <c r="E15" s="273">
        <v>0.17</v>
      </c>
      <c r="F15" s="540">
        <f t="shared" si="0"/>
        <v>4.08</v>
      </c>
      <c r="G15" s="197">
        <v>1.44</v>
      </c>
      <c r="H15" s="512">
        <f t="shared" si="1"/>
        <v>34.56</v>
      </c>
      <c r="I15" s="273">
        <v>0.7</v>
      </c>
      <c r="J15" s="540">
        <f t="shared" si="2"/>
        <v>16.799999999999997</v>
      </c>
      <c r="K15" s="273">
        <v>1.2</v>
      </c>
      <c r="L15" s="540">
        <f t="shared" si="3"/>
        <v>28.799999999999997</v>
      </c>
    </row>
    <row r="16" spans="1:12">
      <c r="A16" s="541">
        <v>3</v>
      </c>
      <c r="B16" s="501" t="s">
        <v>953</v>
      </c>
      <c r="C16" s="542">
        <v>1.4</v>
      </c>
      <c r="D16" s="212">
        <f t="shared" si="4"/>
        <v>28</v>
      </c>
      <c r="E16" s="273">
        <v>0.72</v>
      </c>
      <c r="F16" s="540">
        <f t="shared" si="0"/>
        <v>20.16</v>
      </c>
      <c r="G16" s="197">
        <v>0.96</v>
      </c>
      <c r="H16" s="512">
        <f t="shared" si="1"/>
        <v>26.88</v>
      </c>
      <c r="I16" s="273">
        <v>0.8</v>
      </c>
      <c r="J16" s="540">
        <f t="shared" si="2"/>
        <v>22.400000000000002</v>
      </c>
      <c r="K16" s="273">
        <v>7</v>
      </c>
      <c r="L16" s="540">
        <f t="shared" si="3"/>
        <v>196</v>
      </c>
    </row>
    <row r="17" spans="1:13">
      <c r="A17" s="541"/>
      <c r="B17" s="501" t="s">
        <v>954</v>
      </c>
      <c r="C17" s="542">
        <v>1.2</v>
      </c>
      <c r="D17" s="212">
        <f t="shared" si="4"/>
        <v>24</v>
      </c>
      <c r="E17" s="273">
        <v>1.25</v>
      </c>
      <c r="F17" s="540">
        <f t="shared" si="0"/>
        <v>30</v>
      </c>
      <c r="G17" s="197">
        <v>2.23</v>
      </c>
      <c r="H17" s="512">
        <f t="shared" si="1"/>
        <v>53.519999999999996</v>
      </c>
      <c r="I17" s="273">
        <v>2.1</v>
      </c>
      <c r="J17" s="540">
        <f t="shared" si="2"/>
        <v>50.400000000000006</v>
      </c>
      <c r="K17" s="273">
        <v>9</v>
      </c>
      <c r="L17" s="540">
        <f t="shared" si="3"/>
        <v>216</v>
      </c>
    </row>
    <row r="18" spans="1:13">
      <c r="A18" s="541"/>
      <c r="B18" s="501" t="s">
        <v>955</v>
      </c>
      <c r="C18" s="542">
        <v>1.2</v>
      </c>
      <c r="D18" s="212">
        <f t="shared" si="4"/>
        <v>24</v>
      </c>
      <c r="E18" s="273">
        <v>2.5</v>
      </c>
      <c r="F18" s="540">
        <f t="shared" si="0"/>
        <v>60</v>
      </c>
      <c r="G18" s="197">
        <v>3.85</v>
      </c>
      <c r="H18" s="512">
        <f t="shared" si="1"/>
        <v>92.4</v>
      </c>
      <c r="I18" s="273">
        <v>1.6</v>
      </c>
      <c r="J18" s="540">
        <f t="shared" si="2"/>
        <v>38.400000000000006</v>
      </c>
      <c r="K18" s="273">
        <v>9</v>
      </c>
      <c r="L18" s="540">
        <f t="shared" si="3"/>
        <v>216</v>
      </c>
    </row>
    <row r="19" spans="1:13">
      <c r="A19" s="541">
        <v>3</v>
      </c>
      <c r="B19" s="501" t="s">
        <v>956</v>
      </c>
      <c r="C19" s="542">
        <v>0.25</v>
      </c>
      <c r="D19" s="212">
        <f>C19*F4</f>
        <v>5</v>
      </c>
      <c r="E19" s="273">
        <v>3.56</v>
      </c>
      <c r="F19" s="540">
        <f t="shared" si="0"/>
        <v>17.8</v>
      </c>
      <c r="G19" s="197">
        <v>4.29</v>
      </c>
      <c r="H19" s="512">
        <f t="shared" si="1"/>
        <v>21.45</v>
      </c>
      <c r="I19" s="273">
        <v>3.8</v>
      </c>
      <c r="J19" s="540">
        <f t="shared" si="2"/>
        <v>19</v>
      </c>
      <c r="K19" s="273">
        <v>27</v>
      </c>
      <c r="L19" s="540">
        <f t="shared" si="3"/>
        <v>135</v>
      </c>
    </row>
    <row r="20" spans="1:13">
      <c r="A20" s="541"/>
      <c r="B20" s="501" t="s">
        <v>957</v>
      </c>
      <c r="C20" s="503">
        <v>1</v>
      </c>
      <c r="D20" s="212">
        <f>C20</f>
        <v>1</v>
      </c>
      <c r="E20" s="273">
        <v>400</v>
      </c>
      <c r="F20" s="540">
        <f t="shared" si="0"/>
        <v>400</v>
      </c>
      <c r="G20" s="197">
        <v>0</v>
      </c>
      <c r="H20" s="512">
        <f t="shared" si="1"/>
        <v>0</v>
      </c>
      <c r="I20" s="273">
        <v>1600</v>
      </c>
      <c r="J20" s="540">
        <f t="shared" si="2"/>
        <v>1600</v>
      </c>
      <c r="K20" s="273">
        <v>1300</v>
      </c>
      <c r="L20" s="540">
        <f t="shared" si="3"/>
        <v>1300</v>
      </c>
    </row>
    <row r="21" spans="1:13" s="127" customFormat="1">
      <c r="B21" s="179"/>
      <c r="E21" s="231"/>
      <c r="M21" s="192" t="s">
        <v>958</v>
      </c>
    </row>
    <row r="22" spans="1:13" s="127" customFormat="1">
      <c r="B22" s="179"/>
      <c r="E22" s="231"/>
      <c r="F22" s="280">
        <f>SUM(F8:F20)</f>
        <v>1128.51</v>
      </c>
      <c r="G22" s="547"/>
      <c r="H22" s="280">
        <f>SUM(H8:H20)</f>
        <v>1284.8800000000003</v>
      </c>
      <c r="J22" s="280">
        <f>SUM(J8:J20)</f>
        <v>2170.8000000000002</v>
      </c>
      <c r="L22" s="280">
        <f>SUM(L8:L20)</f>
        <v>3736.2</v>
      </c>
    </row>
    <row r="23" spans="1:13" s="127" customFormat="1">
      <c r="B23" s="179"/>
      <c r="E23" s="227"/>
    </row>
    <row r="24" spans="1:13" s="127" customFormat="1">
      <c r="B24" s="179"/>
      <c r="E24" s="227"/>
    </row>
    <row r="25" spans="1:13" s="127" customFormat="1">
      <c r="B25" s="179"/>
      <c r="E25" s="227"/>
    </row>
    <row r="26" spans="1:13" s="127" customFormat="1">
      <c r="B26" s="179"/>
      <c r="E26" s="227"/>
    </row>
    <row r="27" spans="1:13" s="127" customFormat="1">
      <c r="B27" s="179"/>
      <c r="E27" s="227"/>
    </row>
    <row r="28" spans="1:13" s="127" customFormat="1">
      <c r="B28" s="179"/>
      <c r="E28" s="227"/>
    </row>
    <row r="29" spans="1:13" s="127" customFormat="1">
      <c r="B29" s="179"/>
      <c r="E29" s="227"/>
    </row>
    <row r="30" spans="1:13" s="127" customFormat="1">
      <c r="B30" s="179"/>
      <c r="E30" s="227"/>
    </row>
    <row r="31" spans="1:13" s="127" customFormat="1">
      <c r="B31" s="179"/>
      <c r="E31" s="227"/>
    </row>
    <row r="32" spans="1:13" s="127" customFormat="1">
      <c r="B32" s="179"/>
      <c r="E32" s="227"/>
    </row>
    <row r="33" spans="2:5" s="127" customFormat="1">
      <c r="B33" s="179"/>
      <c r="E33" s="227"/>
    </row>
    <row r="34" spans="2:5" s="127" customFormat="1">
      <c r="B34" s="179"/>
      <c r="E34" s="227"/>
    </row>
    <row r="35" spans="2:5" s="127" customFormat="1">
      <c r="B35" s="179"/>
      <c r="E35" s="227"/>
    </row>
    <row r="36" spans="2:5" s="127" customFormat="1">
      <c r="B36" s="179"/>
      <c r="E36" s="227"/>
    </row>
    <row r="37" spans="2:5" s="127" customFormat="1">
      <c r="B37" s="179"/>
      <c r="E37" s="227"/>
    </row>
    <row r="38" spans="2:5" s="127" customFormat="1">
      <c r="B38" s="179"/>
      <c r="E38" s="227"/>
    </row>
    <row r="39" spans="2:5" s="127" customFormat="1">
      <c r="B39" s="179"/>
      <c r="E39" s="227"/>
    </row>
    <row r="40" spans="2:5" s="127" customFormat="1">
      <c r="B40" s="179"/>
      <c r="E40" s="227"/>
    </row>
    <row r="41" spans="2:5" s="127" customFormat="1">
      <c r="B41" s="179"/>
      <c r="E41" s="227"/>
    </row>
    <row r="42" spans="2:5" s="127" customFormat="1">
      <c r="B42" s="179"/>
      <c r="E42" s="227"/>
    </row>
    <row r="43" spans="2:5" s="127" customFormat="1">
      <c r="B43" s="179"/>
      <c r="E43" s="227"/>
    </row>
    <row r="44" spans="2:5" s="127" customFormat="1">
      <c r="B44" s="179"/>
      <c r="E44" s="227"/>
    </row>
    <row r="45" spans="2:5" s="127" customFormat="1">
      <c r="B45" s="179"/>
      <c r="E45" s="227"/>
    </row>
    <row r="46" spans="2:5" s="127" customFormat="1">
      <c r="B46" s="179"/>
      <c r="E46" s="227"/>
    </row>
    <row r="47" spans="2:5" s="127" customFormat="1">
      <c r="B47" s="179"/>
      <c r="E47" s="227"/>
    </row>
    <row r="48" spans="2:5" s="127" customFormat="1">
      <c r="B48" s="179"/>
      <c r="E48" s="227"/>
    </row>
  </sheetData>
  <mergeCells count="7">
    <mergeCell ref="D1:F1"/>
    <mergeCell ref="E6:F6"/>
    <mergeCell ref="I6:J6"/>
    <mergeCell ref="K6:L6"/>
    <mergeCell ref="G6:H6"/>
    <mergeCell ref="B5:F5"/>
    <mergeCell ref="D4:E4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3" tint="0.59999389629810485"/>
  </sheetPr>
  <dimension ref="A1:Q207"/>
  <sheetViews>
    <sheetView workbookViewId="0">
      <selection activeCell="D11" sqref="D11"/>
    </sheetView>
  </sheetViews>
  <sheetFormatPr defaultColWidth="11.453125" defaultRowHeight="14.5"/>
  <cols>
    <col min="1" max="1" width="8" style="30" bestFit="1" customWidth="1"/>
    <col min="2" max="2" width="54.453125" bestFit="1" customWidth="1"/>
    <col min="5" max="5" width="11.453125" style="165"/>
    <col min="6" max="6" width="10.81640625" style="165" bestFit="1" customWidth="1"/>
    <col min="7" max="8" width="10.81640625" style="165" customWidth="1"/>
    <col min="9" max="10" width="11.453125" style="127"/>
    <col min="11" max="12" width="0" style="127" hidden="1" customWidth="1"/>
    <col min="13" max="17" width="11.453125" style="127"/>
  </cols>
  <sheetData>
    <row r="1" spans="1:12">
      <c r="A1" s="179"/>
      <c r="B1" s="318" t="s">
        <v>959</v>
      </c>
      <c r="C1" s="127"/>
      <c r="D1" s="127"/>
      <c r="E1" s="227"/>
      <c r="F1" s="227"/>
      <c r="G1" s="227"/>
      <c r="H1" s="227"/>
    </row>
    <row r="2" spans="1:12">
      <c r="A2" s="179"/>
      <c r="B2" s="127" t="s">
        <v>960</v>
      </c>
      <c r="C2" s="127"/>
      <c r="D2" s="127"/>
      <c r="E2" s="227"/>
      <c r="F2" s="227"/>
      <c r="G2" s="227"/>
      <c r="H2" s="227"/>
    </row>
    <row r="3" spans="1:12" s="127" customFormat="1">
      <c r="A3" s="179"/>
      <c r="B3" s="127" t="s">
        <v>63</v>
      </c>
      <c r="E3" s="227"/>
      <c r="F3" s="227"/>
      <c r="G3" s="227"/>
      <c r="H3" s="227"/>
    </row>
    <row r="4" spans="1:12" s="127" customFormat="1">
      <c r="A4" s="179"/>
      <c r="B4" s="127" t="s">
        <v>64</v>
      </c>
      <c r="E4" s="227"/>
      <c r="F4" s="227"/>
      <c r="G4" s="227"/>
      <c r="H4" s="227"/>
    </row>
    <row r="5" spans="1:12" s="127" customFormat="1">
      <c r="A5" s="179"/>
      <c r="B5" s="127" t="s">
        <v>961</v>
      </c>
      <c r="E5" s="227"/>
      <c r="F5" s="227"/>
      <c r="G5" s="227"/>
      <c r="H5" s="227"/>
    </row>
    <row r="6" spans="1:12" s="127" customFormat="1">
      <c r="A6" s="179"/>
      <c r="E6" s="227"/>
      <c r="F6" s="227"/>
      <c r="G6" s="227"/>
      <c r="H6" s="227"/>
    </row>
    <row r="7" spans="1:12" s="127" customFormat="1">
      <c r="A7" s="179"/>
      <c r="B7" s="545" t="s">
        <v>1961</v>
      </c>
      <c r="C7" s="545">
        <f>Briefing!E35+Briefing!E56</f>
        <v>3</v>
      </c>
      <c r="D7" s="574"/>
      <c r="E7" s="227"/>
      <c r="F7" s="227"/>
      <c r="G7" s="227"/>
      <c r="H7" s="227"/>
    </row>
    <row r="8" spans="1:12" s="127" customFormat="1" ht="15.65" customHeight="1">
      <c r="A8" s="741" t="s">
        <v>962</v>
      </c>
      <c r="B8" s="742"/>
      <c r="C8" s="742"/>
      <c r="D8" s="742"/>
      <c r="E8" s="742"/>
      <c r="F8" s="742"/>
      <c r="G8" s="742"/>
      <c r="H8" s="742"/>
      <c r="I8" s="742"/>
      <c r="J8" s="742"/>
      <c r="K8" s="742"/>
      <c r="L8" s="742"/>
    </row>
    <row r="9" spans="1:12" s="127" customFormat="1">
      <c r="A9" s="534"/>
      <c r="B9" s="534"/>
      <c r="C9" s="534"/>
      <c r="D9" s="534"/>
      <c r="E9" s="689" t="s">
        <v>564</v>
      </c>
      <c r="F9" s="701"/>
      <c r="G9" s="688" t="s">
        <v>44</v>
      </c>
      <c r="H9" s="689"/>
      <c r="I9" s="727" t="s">
        <v>46</v>
      </c>
      <c r="J9" s="703"/>
      <c r="K9" s="728" t="s">
        <v>28</v>
      </c>
      <c r="L9" s="705"/>
    </row>
    <row r="10" spans="1:12">
      <c r="A10" s="232" t="s">
        <v>963</v>
      </c>
      <c r="B10" s="232" t="s">
        <v>964</v>
      </c>
      <c r="C10" s="232" t="s">
        <v>965</v>
      </c>
      <c r="D10" s="232" t="s">
        <v>1962</v>
      </c>
      <c r="E10" s="194" t="s">
        <v>593</v>
      </c>
      <c r="F10" s="194" t="s">
        <v>594</v>
      </c>
      <c r="G10" s="194" t="s">
        <v>593</v>
      </c>
      <c r="H10" s="194" t="s">
        <v>594</v>
      </c>
      <c r="I10" s="194" t="s">
        <v>593</v>
      </c>
      <c r="J10" s="194" t="s">
        <v>594</v>
      </c>
      <c r="K10" s="194" t="s">
        <v>593</v>
      </c>
      <c r="L10" s="194" t="s">
        <v>594</v>
      </c>
    </row>
    <row r="11" spans="1:12">
      <c r="A11" s="212"/>
      <c r="B11" s="533" t="s">
        <v>966</v>
      </c>
      <c r="C11" s="213">
        <v>2</v>
      </c>
      <c r="D11" s="213">
        <f>C11*$C$7</f>
        <v>6</v>
      </c>
      <c r="E11" s="311">
        <v>3.99</v>
      </c>
      <c r="F11" s="533">
        <f>E11*D11</f>
        <v>23.94</v>
      </c>
      <c r="G11" s="197">
        <v>2.8</v>
      </c>
      <c r="H11" s="512">
        <f>G11*D11</f>
        <v>16.799999999999997</v>
      </c>
      <c r="I11" s="311">
        <v>10.199999999999999</v>
      </c>
      <c r="J11" s="533">
        <f>I11*D11</f>
        <v>61.199999999999996</v>
      </c>
      <c r="K11" s="311">
        <v>18.89</v>
      </c>
      <c r="L11" s="533">
        <f>K11*D11</f>
        <v>113.34</v>
      </c>
    </row>
    <row r="12" spans="1:12">
      <c r="A12" s="212"/>
      <c r="B12" s="533" t="s">
        <v>967</v>
      </c>
      <c r="C12" s="213">
        <v>10</v>
      </c>
      <c r="D12" s="213">
        <f t="shared" ref="D12:D75" si="0">C12*$C$7</f>
        <v>30</v>
      </c>
      <c r="E12" s="311">
        <v>0.9</v>
      </c>
      <c r="F12" s="533">
        <f t="shared" ref="F12:F75" si="1">E12*D12</f>
        <v>27</v>
      </c>
      <c r="G12" s="197">
        <v>1.42</v>
      </c>
      <c r="H12" s="512">
        <f t="shared" ref="H12:H75" si="2">G12*D12</f>
        <v>42.599999999999994</v>
      </c>
      <c r="I12" s="311">
        <v>0.9</v>
      </c>
      <c r="J12" s="533">
        <f t="shared" ref="J12:J75" si="3">I12*D12</f>
        <v>27</v>
      </c>
      <c r="K12" s="311">
        <v>2.08</v>
      </c>
      <c r="L12" s="533">
        <f t="shared" ref="L12:L75" si="4">K12*D12</f>
        <v>62.400000000000006</v>
      </c>
    </row>
    <row r="13" spans="1:12">
      <c r="A13" s="212"/>
      <c r="B13" s="533" t="s">
        <v>968</v>
      </c>
      <c r="C13" s="213">
        <v>10</v>
      </c>
      <c r="D13" s="213">
        <f t="shared" si="0"/>
        <v>30</v>
      </c>
      <c r="E13" s="311">
        <v>1.38</v>
      </c>
      <c r="F13" s="533">
        <f t="shared" si="1"/>
        <v>41.4</v>
      </c>
      <c r="G13" s="197">
        <v>1.6</v>
      </c>
      <c r="H13" s="512">
        <f t="shared" si="2"/>
        <v>48</v>
      </c>
      <c r="I13" s="311">
        <v>1.4</v>
      </c>
      <c r="J13" s="533">
        <f t="shared" si="3"/>
        <v>42</v>
      </c>
      <c r="K13" s="311">
        <v>2.99</v>
      </c>
      <c r="L13" s="533">
        <f t="shared" si="4"/>
        <v>89.7</v>
      </c>
    </row>
    <row r="14" spans="1:12">
      <c r="A14" s="212"/>
      <c r="B14" s="533" t="s">
        <v>969</v>
      </c>
      <c r="C14" s="213">
        <v>8</v>
      </c>
      <c r="D14" s="213">
        <f t="shared" si="0"/>
        <v>24</v>
      </c>
      <c r="E14" s="311">
        <v>1.97</v>
      </c>
      <c r="F14" s="533">
        <f t="shared" si="1"/>
        <v>47.28</v>
      </c>
      <c r="G14" s="197">
        <v>2.37</v>
      </c>
      <c r="H14" s="512">
        <f t="shared" si="2"/>
        <v>56.88</v>
      </c>
      <c r="I14" s="311">
        <v>1.95</v>
      </c>
      <c r="J14" s="533">
        <f t="shared" si="3"/>
        <v>46.8</v>
      </c>
      <c r="K14" s="311">
        <v>4.6100000000000003</v>
      </c>
      <c r="L14" s="533">
        <f t="shared" si="4"/>
        <v>110.64000000000001</v>
      </c>
    </row>
    <row r="15" spans="1:12">
      <c r="A15" s="212"/>
      <c r="B15" s="533" t="s">
        <v>970</v>
      </c>
      <c r="C15" s="213">
        <v>3</v>
      </c>
      <c r="D15" s="213">
        <f t="shared" si="0"/>
        <v>9</v>
      </c>
      <c r="E15" s="311">
        <v>75.62</v>
      </c>
      <c r="F15" s="533">
        <f t="shared" si="1"/>
        <v>680.58</v>
      </c>
      <c r="G15" s="197">
        <v>137.24</v>
      </c>
      <c r="H15" s="512">
        <f t="shared" si="2"/>
        <v>1235.1600000000001</v>
      </c>
      <c r="I15" s="311">
        <v>95</v>
      </c>
      <c r="J15" s="533">
        <f t="shared" si="3"/>
        <v>855</v>
      </c>
      <c r="K15" s="311">
        <v>168.97</v>
      </c>
      <c r="L15" s="533">
        <f t="shared" si="4"/>
        <v>1520.73</v>
      </c>
    </row>
    <row r="16" spans="1:12">
      <c r="A16" s="212"/>
      <c r="B16" s="533" t="s">
        <v>971</v>
      </c>
      <c r="C16" s="213">
        <v>1</v>
      </c>
      <c r="D16" s="213">
        <f t="shared" si="0"/>
        <v>3</v>
      </c>
      <c r="E16" s="311">
        <v>1023.78</v>
      </c>
      <c r="F16" s="533">
        <f t="shared" si="1"/>
        <v>3071.34</v>
      </c>
      <c r="G16" s="197">
        <v>1200</v>
      </c>
      <c r="H16" s="512">
        <f t="shared" si="2"/>
        <v>3600</v>
      </c>
      <c r="I16" s="311">
        <v>800</v>
      </c>
      <c r="J16" s="533">
        <f t="shared" si="3"/>
        <v>2400</v>
      </c>
      <c r="K16" s="311">
        <v>1628</v>
      </c>
      <c r="L16" s="533">
        <f t="shared" si="4"/>
        <v>4884</v>
      </c>
    </row>
    <row r="17" spans="1:12">
      <c r="A17" s="212"/>
      <c r="B17" s="533" t="s">
        <v>972</v>
      </c>
      <c r="C17" s="213">
        <v>1</v>
      </c>
      <c r="D17" s="213">
        <f t="shared" si="0"/>
        <v>3</v>
      </c>
      <c r="E17" s="311">
        <v>45.68</v>
      </c>
      <c r="F17" s="533">
        <f t="shared" si="1"/>
        <v>137.04</v>
      </c>
      <c r="G17" s="197">
        <v>548</v>
      </c>
      <c r="H17" s="512">
        <f t="shared" si="2"/>
        <v>1644</v>
      </c>
      <c r="I17" s="311">
        <v>300</v>
      </c>
      <c r="J17" s="533">
        <f t="shared" si="3"/>
        <v>900</v>
      </c>
      <c r="K17" s="311">
        <v>737</v>
      </c>
      <c r="L17" s="533">
        <f t="shared" si="4"/>
        <v>2211</v>
      </c>
    </row>
    <row r="18" spans="1:12">
      <c r="A18" s="212"/>
      <c r="B18" s="533" t="s">
        <v>973</v>
      </c>
      <c r="C18" s="213">
        <v>3</v>
      </c>
      <c r="D18" s="213">
        <f t="shared" si="0"/>
        <v>9</v>
      </c>
      <c r="E18" s="311">
        <v>559</v>
      </c>
      <c r="F18" s="533">
        <f t="shared" si="1"/>
        <v>5031</v>
      </c>
      <c r="G18" s="197">
        <v>624</v>
      </c>
      <c r="H18" s="512">
        <f t="shared" si="2"/>
        <v>5616</v>
      </c>
      <c r="I18" s="311">
        <v>460</v>
      </c>
      <c r="J18" s="533">
        <f t="shared" si="3"/>
        <v>4140</v>
      </c>
      <c r="K18" s="311">
        <v>380</v>
      </c>
      <c r="L18" s="533">
        <f t="shared" si="4"/>
        <v>3420</v>
      </c>
    </row>
    <row r="19" spans="1:12">
      <c r="A19" s="212"/>
      <c r="B19" s="533" t="s">
        <v>974</v>
      </c>
      <c r="C19" s="213">
        <v>2</v>
      </c>
      <c r="D19" s="213">
        <f t="shared" si="0"/>
        <v>6</v>
      </c>
      <c r="E19" s="311">
        <v>19.45</v>
      </c>
      <c r="F19" s="533">
        <f t="shared" si="1"/>
        <v>116.69999999999999</v>
      </c>
      <c r="G19" s="197">
        <v>6.69</v>
      </c>
      <c r="H19" s="512">
        <f t="shared" si="2"/>
        <v>40.14</v>
      </c>
      <c r="I19" s="311">
        <v>22</v>
      </c>
      <c r="J19" s="533">
        <f t="shared" si="3"/>
        <v>132</v>
      </c>
      <c r="K19" s="311">
        <v>135.52000000000001</v>
      </c>
      <c r="L19" s="533">
        <f t="shared" si="4"/>
        <v>813.12000000000012</v>
      </c>
    </row>
    <row r="20" spans="1:12">
      <c r="A20" s="212"/>
      <c r="B20" s="533" t="s">
        <v>975</v>
      </c>
      <c r="C20" s="213">
        <v>12</v>
      </c>
      <c r="D20" s="213">
        <f t="shared" si="0"/>
        <v>36</v>
      </c>
      <c r="E20" s="311">
        <v>13.46</v>
      </c>
      <c r="F20" s="533">
        <f t="shared" si="1"/>
        <v>484.56000000000006</v>
      </c>
      <c r="G20" s="197">
        <v>20.58</v>
      </c>
      <c r="H20" s="512">
        <f t="shared" si="2"/>
        <v>740.87999999999988</v>
      </c>
      <c r="I20" s="311">
        <v>18</v>
      </c>
      <c r="J20" s="533">
        <f t="shared" si="3"/>
        <v>648</v>
      </c>
      <c r="K20" s="311">
        <v>132.96</v>
      </c>
      <c r="L20" s="533">
        <f t="shared" si="4"/>
        <v>4786.5600000000004</v>
      </c>
    </row>
    <row r="21" spans="1:12">
      <c r="A21" s="212"/>
      <c r="B21" s="533" t="s">
        <v>976</v>
      </c>
      <c r="C21" s="213">
        <v>6</v>
      </c>
      <c r="D21" s="213">
        <f t="shared" si="0"/>
        <v>18</v>
      </c>
      <c r="E21" s="311">
        <v>11.2</v>
      </c>
      <c r="F21" s="533">
        <f t="shared" si="1"/>
        <v>201.6</v>
      </c>
      <c r="G21" s="197">
        <v>12.15</v>
      </c>
      <c r="H21" s="512">
        <f t="shared" si="2"/>
        <v>218.70000000000002</v>
      </c>
      <c r="I21" s="311">
        <v>9</v>
      </c>
      <c r="J21" s="533">
        <f t="shared" si="3"/>
        <v>162</v>
      </c>
      <c r="K21" s="311">
        <v>56</v>
      </c>
      <c r="L21" s="533">
        <f t="shared" si="4"/>
        <v>1008</v>
      </c>
    </row>
    <row r="22" spans="1:12">
      <c r="A22" s="212"/>
      <c r="B22" s="533" t="s">
        <v>977</v>
      </c>
      <c r="C22" s="213">
        <v>12</v>
      </c>
      <c r="D22" s="213">
        <f t="shared" si="0"/>
        <v>36</v>
      </c>
      <c r="E22" s="311">
        <v>12.3</v>
      </c>
      <c r="F22" s="533">
        <f t="shared" si="1"/>
        <v>442.8</v>
      </c>
      <c r="G22" s="197">
        <v>17.16</v>
      </c>
      <c r="H22" s="512">
        <f t="shared" si="2"/>
        <v>617.76</v>
      </c>
      <c r="I22" s="311">
        <v>16</v>
      </c>
      <c r="J22" s="533">
        <f t="shared" si="3"/>
        <v>576</v>
      </c>
      <c r="K22" s="311">
        <v>113.69</v>
      </c>
      <c r="L22" s="533">
        <f t="shared" si="4"/>
        <v>4092.84</v>
      </c>
    </row>
    <row r="23" spans="1:12">
      <c r="A23" s="212"/>
      <c r="B23" s="533" t="s">
        <v>978</v>
      </c>
      <c r="C23" s="213">
        <v>15</v>
      </c>
      <c r="D23" s="213">
        <f t="shared" si="0"/>
        <v>45</v>
      </c>
      <c r="E23" s="311">
        <v>6.9</v>
      </c>
      <c r="F23" s="533">
        <f t="shared" si="1"/>
        <v>310.5</v>
      </c>
      <c r="G23" s="197">
        <v>11.54</v>
      </c>
      <c r="H23" s="512">
        <f t="shared" si="2"/>
        <v>519.29999999999995</v>
      </c>
      <c r="I23" s="311">
        <v>4.7</v>
      </c>
      <c r="J23" s="533">
        <f t="shared" si="3"/>
        <v>211.5</v>
      </c>
      <c r="K23" s="311">
        <v>16.62</v>
      </c>
      <c r="L23" s="533">
        <f t="shared" si="4"/>
        <v>747.90000000000009</v>
      </c>
    </row>
    <row r="24" spans="1:12">
      <c r="A24" s="212"/>
      <c r="B24" s="533" t="s">
        <v>979</v>
      </c>
      <c r="C24" s="213">
        <v>2</v>
      </c>
      <c r="D24" s="213">
        <f t="shared" si="0"/>
        <v>6</v>
      </c>
      <c r="E24" s="311">
        <v>5.0599999999999996</v>
      </c>
      <c r="F24" s="533">
        <f t="shared" si="1"/>
        <v>30.36</v>
      </c>
      <c r="G24" s="197">
        <v>7.52</v>
      </c>
      <c r="H24" s="512">
        <f t="shared" si="2"/>
        <v>45.12</v>
      </c>
      <c r="I24" s="311">
        <v>7.8</v>
      </c>
      <c r="J24" s="533">
        <f t="shared" si="3"/>
        <v>46.8</v>
      </c>
      <c r="K24" s="311">
        <v>7.63</v>
      </c>
      <c r="L24" s="533">
        <f t="shared" si="4"/>
        <v>45.78</v>
      </c>
    </row>
    <row r="25" spans="1:12">
      <c r="A25" s="212"/>
      <c r="B25" s="533" t="s">
        <v>980</v>
      </c>
      <c r="C25" s="213">
        <v>2</v>
      </c>
      <c r="D25" s="213">
        <f t="shared" si="0"/>
        <v>6</v>
      </c>
      <c r="E25" s="311">
        <v>5.28</v>
      </c>
      <c r="F25" s="533">
        <f t="shared" si="1"/>
        <v>31.68</v>
      </c>
      <c r="G25" s="197">
        <v>8.7100000000000009</v>
      </c>
      <c r="H25" s="512">
        <f t="shared" si="2"/>
        <v>52.260000000000005</v>
      </c>
      <c r="I25" s="311">
        <v>5.28</v>
      </c>
      <c r="J25" s="533">
        <f t="shared" si="3"/>
        <v>31.68</v>
      </c>
      <c r="K25" s="311">
        <v>8.48</v>
      </c>
      <c r="L25" s="533">
        <f t="shared" si="4"/>
        <v>50.88</v>
      </c>
    </row>
    <row r="26" spans="1:12">
      <c r="A26" s="212"/>
      <c r="B26" s="533" t="s">
        <v>981</v>
      </c>
      <c r="C26" s="213">
        <v>2</v>
      </c>
      <c r="D26" s="213">
        <f t="shared" si="0"/>
        <v>6</v>
      </c>
      <c r="E26" s="311">
        <v>7.58</v>
      </c>
      <c r="F26" s="533">
        <f t="shared" si="1"/>
        <v>45.480000000000004</v>
      </c>
      <c r="G26" s="197">
        <v>14.55</v>
      </c>
      <c r="H26" s="512">
        <f t="shared" si="2"/>
        <v>87.300000000000011</v>
      </c>
      <c r="I26" s="311">
        <v>5.38</v>
      </c>
      <c r="J26" s="533">
        <f t="shared" si="3"/>
        <v>32.28</v>
      </c>
      <c r="K26" s="311">
        <v>11.53</v>
      </c>
      <c r="L26" s="533">
        <f t="shared" si="4"/>
        <v>69.179999999999993</v>
      </c>
    </row>
    <row r="27" spans="1:12">
      <c r="A27" s="212"/>
      <c r="B27" s="533" t="s">
        <v>982</v>
      </c>
      <c r="C27" s="213">
        <v>2</v>
      </c>
      <c r="D27" s="213">
        <f t="shared" si="0"/>
        <v>6</v>
      </c>
      <c r="E27" s="311">
        <v>9.23</v>
      </c>
      <c r="F27" s="533">
        <f t="shared" si="1"/>
        <v>55.38</v>
      </c>
      <c r="G27" s="197">
        <v>23.4</v>
      </c>
      <c r="H27" s="512">
        <f t="shared" si="2"/>
        <v>140.39999999999998</v>
      </c>
      <c r="I27" s="311">
        <v>12.3</v>
      </c>
      <c r="J27" s="533">
        <f t="shared" si="3"/>
        <v>73.800000000000011</v>
      </c>
      <c r="K27" s="311">
        <v>13.11</v>
      </c>
      <c r="L27" s="533">
        <f t="shared" si="4"/>
        <v>78.66</v>
      </c>
    </row>
    <row r="28" spans="1:12">
      <c r="A28" s="212"/>
      <c r="B28" s="533" t="s">
        <v>983</v>
      </c>
      <c r="C28" s="213">
        <v>3</v>
      </c>
      <c r="D28" s="213">
        <f t="shared" si="0"/>
        <v>9</v>
      </c>
      <c r="E28" s="311">
        <v>5.01</v>
      </c>
      <c r="F28" s="533">
        <f t="shared" si="1"/>
        <v>45.089999999999996</v>
      </c>
      <c r="G28" s="197">
        <v>8.23</v>
      </c>
      <c r="H28" s="512">
        <f t="shared" si="2"/>
        <v>74.070000000000007</v>
      </c>
      <c r="I28" s="311">
        <v>8</v>
      </c>
      <c r="J28" s="533">
        <f t="shared" si="3"/>
        <v>72</v>
      </c>
      <c r="K28" s="311">
        <v>10.8</v>
      </c>
      <c r="L28" s="533">
        <f t="shared" si="4"/>
        <v>97.2</v>
      </c>
    </row>
    <row r="29" spans="1:12">
      <c r="A29" s="212"/>
      <c r="B29" s="533" t="s">
        <v>984</v>
      </c>
      <c r="C29" s="213">
        <v>3</v>
      </c>
      <c r="D29" s="213">
        <f t="shared" si="0"/>
        <v>9</v>
      </c>
      <c r="E29" s="311">
        <v>5.95</v>
      </c>
      <c r="F29" s="533">
        <f t="shared" si="1"/>
        <v>53.550000000000004</v>
      </c>
      <c r="G29" s="197">
        <v>9.98</v>
      </c>
      <c r="H29" s="512">
        <f t="shared" si="2"/>
        <v>89.820000000000007</v>
      </c>
      <c r="I29" s="311">
        <v>10.3</v>
      </c>
      <c r="J29" s="533">
        <f t="shared" si="3"/>
        <v>92.7</v>
      </c>
      <c r="K29" s="311">
        <v>14.58</v>
      </c>
      <c r="L29" s="533">
        <f t="shared" si="4"/>
        <v>131.22</v>
      </c>
    </row>
    <row r="30" spans="1:12">
      <c r="A30" s="212"/>
      <c r="B30" s="533" t="s">
        <v>985</v>
      </c>
      <c r="C30" s="213">
        <v>2</v>
      </c>
      <c r="D30" s="213">
        <f t="shared" si="0"/>
        <v>6</v>
      </c>
      <c r="E30" s="311">
        <v>7.28</v>
      </c>
      <c r="F30" s="533">
        <f t="shared" si="1"/>
        <v>43.68</v>
      </c>
      <c r="G30" s="197">
        <v>20.149999999999999</v>
      </c>
      <c r="H30" s="512">
        <f t="shared" si="2"/>
        <v>120.89999999999999</v>
      </c>
      <c r="I30" s="311">
        <v>12.4</v>
      </c>
      <c r="J30" s="533">
        <f t="shared" si="3"/>
        <v>74.400000000000006</v>
      </c>
      <c r="K30" s="311">
        <v>15.12</v>
      </c>
      <c r="L30" s="533">
        <f t="shared" si="4"/>
        <v>90.72</v>
      </c>
    </row>
    <row r="31" spans="1:12">
      <c r="A31" s="212"/>
      <c r="B31" s="533" t="s">
        <v>986</v>
      </c>
      <c r="C31" s="213">
        <v>1</v>
      </c>
      <c r="D31" s="213">
        <f t="shared" si="0"/>
        <v>3</v>
      </c>
      <c r="E31" s="311">
        <v>8.17</v>
      </c>
      <c r="F31" s="533">
        <f t="shared" si="1"/>
        <v>24.509999999999998</v>
      </c>
      <c r="G31" s="197">
        <v>20.73</v>
      </c>
      <c r="H31" s="512">
        <f t="shared" si="2"/>
        <v>62.19</v>
      </c>
      <c r="I31" s="311">
        <v>16.2</v>
      </c>
      <c r="J31" s="533">
        <f t="shared" si="3"/>
        <v>48.599999999999994</v>
      </c>
      <c r="K31" s="311">
        <v>17.190000000000001</v>
      </c>
      <c r="L31" s="533">
        <f t="shared" si="4"/>
        <v>51.570000000000007</v>
      </c>
    </row>
    <row r="32" spans="1:12">
      <c r="A32" s="212"/>
      <c r="B32" s="533" t="s">
        <v>987</v>
      </c>
      <c r="C32" s="213">
        <v>1</v>
      </c>
      <c r="D32" s="213">
        <f t="shared" si="0"/>
        <v>3</v>
      </c>
      <c r="E32" s="311">
        <v>10.34</v>
      </c>
      <c r="F32" s="533">
        <f t="shared" si="1"/>
        <v>31.02</v>
      </c>
      <c r="G32" s="197">
        <v>24.75</v>
      </c>
      <c r="H32" s="512">
        <f t="shared" si="2"/>
        <v>74.25</v>
      </c>
      <c r="I32" s="311">
        <v>18.5</v>
      </c>
      <c r="J32" s="533">
        <f t="shared" si="3"/>
        <v>55.5</v>
      </c>
      <c r="K32" s="311">
        <v>17.45</v>
      </c>
      <c r="L32" s="533">
        <f t="shared" si="4"/>
        <v>52.349999999999994</v>
      </c>
    </row>
    <row r="33" spans="1:12">
      <c r="A33" s="212"/>
      <c r="B33" s="533" t="s">
        <v>988</v>
      </c>
      <c r="C33" s="213">
        <v>2</v>
      </c>
      <c r="D33" s="213">
        <f t="shared" si="0"/>
        <v>6</v>
      </c>
      <c r="E33" s="311">
        <v>4.1399999999999997</v>
      </c>
      <c r="F33" s="533">
        <f t="shared" si="1"/>
        <v>24.839999999999996</v>
      </c>
      <c r="G33" s="197">
        <v>5.0199999999999996</v>
      </c>
      <c r="H33" s="512">
        <f t="shared" si="2"/>
        <v>30.119999999999997</v>
      </c>
      <c r="I33" s="311">
        <v>6.3</v>
      </c>
      <c r="J33" s="533">
        <f t="shared" si="3"/>
        <v>37.799999999999997</v>
      </c>
      <c r="K33" s="311">
        <v>13.19</v>
      </c>
      <c r="L33" s="533">
        <f t="shared" si="4"/>
        <v>79.14</v>
      </c>
    </row>
    <row r="34" spans="1:12">
      <c r="A34" s="212"/>
      <c r="B34" s="533" t="s">
        <v>989</v>
      </c>
      <c r="C34" s="213">
        <v>2</v>
      </c>
      <c r="D34" s="213">
        <f t="shared" si="0"/>
        <v>6</v>
      </c>
      <c r="E34" s="311">
        <v>4.8600000000000003</v>
      </c>
      <c r="F34" s="533">
        <f t="shared" si="1"/>
        <v>29.160000000000004</v>
      </c>
      <c r="G34" s="197">
        <v>6.01</v>
      </c>
      <c r="H34" s="512">
        <f t="shared" si="2"/>
        <v>36.06</v>
      </c>
      <c r="I34" s="311">
        <v>7.5</v>
      </c>
      <c r="J34" s="533">
        <f t="shared" si="3"/>
        <v>45</v>
      </c>
      <c r="K34" s="311">
        <v>14.68</v>
      </c>
      <c r="L34" s="533">
        <f t="shared" si="4"/>
        <v>88.08</v>
      </c>
    </row>
    <row r="35" spans="1:12">
      <c r="A35" s="212"/>
      <c r="B35" s="533" t="s">
        <v>990</v>
      </c>
      <c r="C35" s="213">
        <v>2</v>
      </c>
      <c r="D35" s="213">
        <f t="shared" si="0"/>
        <v>6</v>
      </c>
      <c r="E35" s="311">
        <v>8.44</v>
      </c>
      <c r="F35" s="533">
        <f t="shared" si="1"/>
        <v>50.64</v>
      </c>
      <c r="G35" s="197">
        <v>11.57</v>
      </c>
      <c r="H35" s="512">
        <f t="shared" si="2"/>
        <v>69.42</v>
      </c>
      <c r="I35" s="311">
        <v>14</v>
      </c>
      <c r="J35" s="533">
        <f t="shared" si="3"/>
        <v>84</v>
      </c>
      <c r="K35" s="311">
        <v>27</v>
      </c>
      <c r="L35" s="533">
        <f t="shared" si="4"/>
        <v>162</v>
      </c>
    </row>
    <row r="36" spans="1:12">
      <c r="A36" s="212"/>
      <c r="B36" s="533" t="s">
        <v>991</v>
      </c>
      <c r="C36" s="213">
        <v>1</v>
      </c>
      <c r="D36" s="213">
        <f t="shared" si="0"/>
        <v>3</v>
      </c>
      <c r="E36" s="311">
        <v>49.3</v>
      </c>
      <c r="F36" s="533">
        <f t="shared" si="1"/>
        <v>147.89999999999998</v>
      </c>
      <c r="G36" s="197">
        <v>9</v>
      </c>
      <c r="H36" s="512">
        <f t="shared" si="2"/>
        <v>27</v>
      </c>
      <c r="I36" s="311">
        <v>48</v>
      </c>
      <c r="J36" s="533">
        <f t="shared" si="3"/>
        <v>144</v>
      </c>
      <c r="K36" s="311">
        <f t="shared" ref="K36:K75" si="5">E36</f>
        <v>49.3</v>
      </c>
      <c r="L36" s="533">
        <f t="shared" si="4"/>
        <v>147.89999999999998</v>
      </c>
    </row>
    <row r="37" spans="1:12">
      <c r="A37" s="212"/>
      <c r="B37" s="533" t="s">
        <v>992</v>
      </c>
      <c r="C37" s="213">
        <v>2</v>
      </c>
      <c r="D37" s="213">
        <f t="shared" si="0"/>
        <v>6</v>
      </c>
      <c r="E37" s="311">
        <v>9.75</v>
      </c>
      <c r="F37" s="533">
        <f t="shared" si="1"/>
        <v>58.5</v>
      </c>
      <c r="G37" s="197">
        <v>11.13</v>
      </c>
      <c r="H37" s="512">
        <f t="shared" si="2"/>
        <v>66.78</v>
      </c>
      <c r="I37" s="311">
        <v>9</v>
      </c>
      <c r="J37" s="533">
        <f t="shared" si="3"/>
        <v>54</v>
      </c>
      <c r="K37" s="311">
        <v>30.57</v>
      </c>
      <c r="L37" s="533">
        <f t="shared" si="4"/>
        <v>183.42000000000002</v>
      </c>
    </row>
    <row r="38" spans="1:12">
      <c r="A38" s="212"/>
      <c r="B38" s="533" t="s">
        <v>993</v>
      </c>
      <c r="C38" s="213">
        <v>2</v>
      </c>
      <c r="D38" s="213">
        <f t="shared" si="0"/>
        <v>6</v>
      </c>
      <c r="E38" s="311">
        <v>4.7300000000000004</v>
      </c>
      <c r="F38" s="533">
        <f t="shared" si="1"/>
        <v>28.380000000000003</v>
      </c>
      <c r="G38" s="197">
        <v>4.2</v>
      </c>
      <c r="H38" s="512">
        <f t="shared" si="2"/>
        <v>25.200000000000003</v>
      </c>
      <c r="I38" s="311">
        <v>5.2</v>
      </c>
      <c r="J38" s="533">
        <f t="shared" si="3"/>
        <v>31.200000000000003</v>
      </c>
      <c r="K38" s="311">
        <v>26.54</v>
      </c>
      <c r="L38" s="533">
        <f t="shared" si="4"/>
        <v>159.24</v>
      </c>
    </row>
    <row r="39" spans="1:12">
      <c r="A39" s="212"/>
      <c r="B39" s="533" t="s">
        <v>994</v>
      </c>
      <c r="C39" s="213">
        <v>2</v>
      </c>
      <c r="D39" s="213">
        <f t="shared" si="0"/>
        <v>6</v>
      </c>
      <c r="E39" s="311">
        <v>14.5</v>
      </c>
      <c r="F39" s="533">
        <f t="shared" si="1"/>
        <v>87</v>
      </c>
      <c r="G39" s="197">
        <v>19.12</v>
      </c>
      <c r="H39" s="512">
        <f t="shared" si="2"/>
        <v>114.72</v>
      </c>
      <c r="I39" s="311">
        <v>35</v>
      </c>
      <c r="J39" s="533">
        <f t="shared" si="3"/>
        <v>210</v>
      </c>
      <c r="K39" s="311">
        <v>19.39</v>
      </c>
      <c r="L39" s="533">
        <f t="shared" si="4"/>
        <v>116.34</v>
      </c>
    </row>
    <row r="40" spans="1:12">
      <c r="A40" s="212"/>
      <c r="B40" s="533" t="s">
        <v>995</v>
      </c>
      <c r="C40" s="213">
        <v>2</v>
      </c>
      <c r="D40" s="213">
        <f t="shared" si="0"/>
        <v>6</v>
      </c>
      <c r="E40" s="311">
        <v>20.18</v>
      </c>
      <c r="F40" s="533">
        <f t="shared" si="1"/>
        <v>121.08</v>
      </c>
      <c r="G40" s="197">
        <v>16.8</v>
      </c>
      <c r="H40" s="512">
        <f t="shared" si="2"/>
        <v>100.80000000000001</v>
      </c>
      <c r="I40" s="311">
        <v>28</v>
      </c>
      <c r="J40" s="533">
        <f t="shared" si="3"/>
        <v>168</v>
      </c>
      <c r="K40" s="311">
        <v>12.92</v>
      </c>
      <c r="L40" s="533">
        <f t="shared" si="4"/>
        <v>77.52</v>
      </c>
    </row>
    <row r="41" spans="1:12">
      <c r="A41" s="212"/>
      <c r="B41" s="533" t="s">
        <v>996</v>
      </c>
      <c r="C41" s="213">
        <v>1</v>
      </c>
      <c r="D41" s="213">
        <f t="shared" si="0"/>
        <v>3</v>
      </c>
      <c r="E41" s="311">
        <v>16.45</v>
      </c>
      <c r="F41" s="533">
        <f t="shared" si="1"/>
        <v>49.349999999999994</v>
      </c>
      <c r="G41" s="197">
        <v>34.15</v>
      </c>
      <c r="H41" s="512">
        <f t="shared" si="2"/>
        <v>102.44999999999999</v>
      </c>
      <c r="I41" s="311">
        <v>8</v>
      </c>
      <c r="J41" s="533">
        <f t="shared" si="3"/>
        <v>24</v>
      </c>
      <c r="K41" s="311">
        <v>42.81</v>
      </c>
      <c r="L41" s="533">
        <f t="shared" si="4"/>
        <v>128.43</v>
      </c>
    </row>
    <row r="42" spans="1:12">
      <c r="A42" s="212"/>
      <c r="B42" s="533" t="s">
        <v>997</v>
      </c>
      <c r="C42" s="213">
        <v>2</v>
      </c>
      <c r="D42" s="213">
        <f t="shared" si="0"/>
        <v>6</v>
      </c>
      <c r="E42" s="311">
        <v>84.45</v>
      </c>
      <c r="F42" s="533">
        <f t="shared" si="1"/>
        <v>506.70000000000005</v>
      </c>
      <c r="G42" s="197">
        <v>85.6</v>
      </c>
      <c r="H42" s="512">
        <f t="shared" si="2"/>
        <v>513.59999999999991</v>
      </c>
      <c r="I42" s="311">
        <v>90</v>
      </c>
      <c r="J42" s="533">
        <f t="shared" si="3"/>
        <v>540</v>
      </c>
      <c r="K42" s="311">
        <v>133</v>
      </c>
      <c r="L42" s="533">
        <f t="shared" si="4"/>
        <v>798</v>
      </c>
    </row>
    <row r="43" spans="1:12">
      <c r="A43" s="212"/>
      <c r="B43" s="533" t="s">
        <v>998</v>
      </c>
      <c r="C43" s="213">
        <v>2</v>
      </c>
      <c r="D43" s="213">
        <f t="shared" si="0"/>
        <v>6</v>
      </c>
      <c r="E43" s="311">
        <v>110.58</v>
      </c>
      <c r="F43" s="533">
        <f t="shared" si="1"/>
        <v>663.48</v>
      </c>
      <c r="G43" s="197">
        <v>101.6</v>
      </c>
      <c r="H43" s="512">
        <f t="shared" si="2"/>
        <v>609.59999999999991</v>
      </c>
      <c r="I43" s="311">
        <v>160</v>
      </c>
      <c r="J43" s="533">
        <f t="shared" si="3"/>
        <v>960</v>
      </c>
      <c r="K43" s="311">
        <v>339</v>
      </c>
      <c r="L43" s="533">
        <f t="shared" si="4"/>
        <v>2034</v>
      </c>
    </row>
    <row r="44" spans="1:12">
      <c r="A44" s="212"/>
      <c r="B44" s="533" t="s">
        <v>999</v>
      </c>
      <c r="C44" s="213">
        <v>2</v>
      </c>
      <c r="D44" s="213">
        <f t="shared" si="0"/>
        <v>6</v>
      </c>
      <c r="E44" s="311">
        <v>47.14</v>
      </c>
      <c r="F44" s="533">
        <f t="shared" si="1"/>
        <v>282.84000000000003</v>
      </c>
      <c r="G44" s="197">
        <v>35.72</v>
      </c>
      <c r="H44" s="512">
        <f t="shared" si="2"/>
        <v>214.32</v>
      </c>
      <c r="I44" s="311">
        <v>30</v>
      </c>
      <c r="J44" s="533">
        <f t="shared" si="3"/>
        <v>180</v>
      </c>
      <c r="K44" s="311">
        <v>108.93</v>
      </c>
      <c r="L44" s="533">
        <f t="shared" si="4"/>
        <v>653.58000000000004</v>
      </c>
    </row>
    <row r="45" spans="1:12">
      <c r="A45" s="212"/>
      <c r="B45" s="533" t="s">
        <v>1000</v>
      </c>
      <c r="C45" s="213">
        <v>2</v>
      </c>
      <c r="D45" s="213">
        <f t="shared" si="0"/>
        <v>6</v>
      </c>
      <c r="E45" s="311">
        <v>49.86</v>
      </c>
      <c r="F45" s="533">
        <f t="shared" si="1"/>
        <v>299.15999999999997</v>
      </c>
      <c r="G45" s="197">
        <v>60.18</v>
      </c>
      <c r="H45" s="512">
        <f t="shared" si="2"/>
        <v>361.08</v>
      </c>
      <c r="I45" s="311">
        <v>90</v>
      </c>
      <c r="J45" s="533">
        <f t="shared" si="3"/>
        <v>540</v>
      </c>
      <c r="K45" s="311">
        <v>56.89</v>
      </c>
      <c r="L45" s="533">
        <f t="shared" si="4"/>
        <v>341.34000000000003</v>
      </c>
    </row>
    <row r="46" spans="1:12">
      <c r="A46" s="212"/>
      <c r="B46" s="533" t="s">
        <v>1001</v>
      </c>
      <c r="C46" s="213">
        <v>2</v>
      </c>
      <c r="D46" s="213">
        <f t="shared" si="0"/>
        <v>6</v>
      </c>
      <c r="E46" s="311">
        <v>91.85</v>
      </c>
      <c r="F46" s="533">
        <f t="shared" si="1"/>
        <v>551.09999999999991</v>
      </c>
      <c r="G46" s="197">
        <v>11.59</v>
      </c>
      <c r="H46" s="512">
        <f t="shared" si="2"/>
        <v>69.539999999999992</v>
      </c>
      <c r="I46" s="311">
        <v>130</v>
      </c>
      <c r="J46" s="533">
        <f t="shared" si="3"/>
        <v>780</v>
      </c>
      <c r="K46" s="311">
        <v>85.81</v>
      </c>
      <c r="L46" s="533">
        <f t="shared" si="4"/>
        <v>514.86</v>
      </c>
    </row>
    <row r="47" spans="1:12">
      <c r="A47" s="212"/>
      <c r="B47" s="533" t="s">
        <v>1002</v>
      </c>
      <c r="C47" s="213">
        <v>2</v>
      </c>
      <c r="D47" s="213">
        <f t="shared" si="0"/>
        <v>6</v>
      </c>
      <c r="E47" s="311">
        <v>78.430000000000007</v>
      </c>
      <c r="F47" s="533">
        <f t="shared" si="1"/>
        <v>470.58000000000004</v>
      </c>
      <c r="G47" s="197">
        <v>192.35</v>
      </c>
      <c r="H47" s="512">
        <f t="shared" si="2"/>
        <v>1154.0999999999999</v>
      </c>
      <c r="I47" s="311">
        <v>140</v>
      </c>
      <c r="J47" s="533">
        <f t="shared" si="3"/>
        <v>840</v>
      </c>
      <c r="K47" s="311">
        <v>74.239999999999995</v>
      </c>
      <c r="L47" s="533">
        <f t="shared" si="4"/>
        <v>445.43999999999994</v>
      </c>
    </row>
    <row r="48" spans="1:12">
      <c r="A48" s="212"/>
      <c r="B48" s="533" t="s">
        <v>1003</v>
      </c>
      <c r="C48" s="213">
        <v>2</v>
      </c>
      <c r="D48" s="213">
        <f t="shared" si="0"/>
        <v>6</v>
      </c>
      <c r="E48" s="311">
        <v>5.74</v>
      </c>
      <c r="F48" s="533">
        <f t="shared" si="1"/>
        <v>34.44</v>
      </c>
      <c r="G48" s="197">
        <v>80.37</v>
      </c>
      <c r="H48" s="512">
        <f t="shared" si="2"/>
        <v>482.22</v>
      </c>
      <c r="I48" s="311">
        <v>60.3</v>
      </c>
      <c r="J48" s="533">
        <f t="shared" si="3"/>
        <v>361.79999999999995</v>
      </c>
      <c r="K48" s="311">
        <v>159</v>
      </c>
      <c r="L48" s="533">
        <f t="shared" si="4"/>
        <v>954</v>
      </c>
    </row>
    <row r="49" spans="1:12">
      <c r="A49" s="212"/>
      <c r="B49" s="533" t="s">
        <v>1004</v>
      </c>
      <c r="C49" s="213">
        <v>4</v>
      </c>
      <c r="D49" s="213">
        <f t="shared" si="0"/>
        <v>12</v>
      </c>
      <c r="E49" s="311">
        <v>19.510000000000002</v>
      </c>
      <c r="F49" s="533">
        <f t="shared" si="1"/>
        <v>234.12</v>
      </c>
      <c r="G49" s="197">
        <v>14.62</v>
      </c>
      <c r="H49" s="512">
        <f t="shared" si="2"/>
        <v>175.44</v>
      </c>
      <c r="I49" s="311">
        <v>55</v>
      </c>
      <c r="J49" s="533">
        <f t="shared" si="3"/>
        <v>660</v>
      </c>
      <c r="K49" s="311">
        <v>72.180000000000007</v>
      </c>
      <c r="L49" s="533">
        <f t="shared" si="4"/>
        <v>866.16000000000008</v>
      </c>
    </row>
    <row r="50" spans="1:12">
      <c r="A50" s="212"/>
      <c r="B50" s="533" t="s">
        <v>1005</v>
      </c>
      <c r="C50" s="213">
        <v>2</v>
      </c>
      <c r="D50" s="213">
        <f t="shared" si="0"/>
        <v>6</v>
      </c>
      <c r="E50" s="311">
        <v>31.8</v>
      </c>
      <c r="F50" s="533">
        <f t="shared" si="1"/>
        <v>190.8</v>
      </c>
      <c r="G50" s="197">
        <v>56.33</v>
      </c>
      <c r="H50" s="512">
        <f t="shared" si="2"/>
        <v>337.98</v>
      </c>
      <c r="I50" s="311">
        <v>69</v>
      </c>
      <c r="J50" s="533">
        <f t="shared" si="3"/>
        <v>414</v>
      </c>
      <c r="K50" s="311">
        <v>105.1</v>
      </c>
      <c r="L50" s="533">
        <f t="shared" si="4"/>
        <v>630.59999999999991</v>
      </c>
    </row>
    <row r="51" spans="1:12">
      <c r="A51" s="212"/>
      <c r="B51" s="533" t="s">
        <v>1006</v>
      </c>
      <c r="C51" s="213">
        <v>4</v>
      </c>
      <c r="D51" s="213">
        <f t="shared" si="0"/>
        <v>12</v>
      </c>
      <c r="E51" s="311">
        <v>16.36</v>
      </c>
      <c r="F51" s="533">
        <f t="shared" si="1"/>
        <v>196.32</v>
      </c>
      <c r="G51" s="197">
        <v>26.45</v>
      </c>
      <c r="H51" s="512">
        <f t="shared" si="2"/>
        <v>317.39999999999998</v>
      </c>
      <c r="I51" s="311">
        <v>34</v>
      </c>
      <c r="J51" s="533">
        <f t="shared" si="3"/>
        <v>408</v>
      </c>
      <c r="K51" s="311">
        <v>41.55</v>
      </c>
      <c r="L51" s="533">
        <f t="shared" si="4"/>
        <v>498.59999999999997</v>
      </c>
    </row>
    <row r="52" spans="1:12">
      <c r="A52" s="212"/>
      <c r="B52" s="533" t="s">
        <v>1007</v>
      </c>
      <c r="C52" s="213">
        <v>4</v>
      </c>
      <c r="D52" s="213">
        <f t="shared" si="0"/>
        <v>12</v>
      </c>
      <c r="E52" s="311">
        <v>26.21</v>
      </c>
      <c r="F52" s="533">
        <f t="shared" si="1"/>
        <v>314.52</v>
      </c>
      <c r="G52" s="197">
        <v>37.96</v>
      </c>
      <c r="H52" s="512">
        <f t="shared" si="2"/>
        <v>455.52</v>
      </c>
      <c r="I52" s="311">
        <v>46</v>
      </c>
      <c r="J52" s="533">
        <f t="shared" si="3"/>
        <v>552</v>
      </c>
      <c r="K52" s="311">
        <v>96.4</v>
      </c>
      <c r="L52" s="533">
        <f t="shared" si="4"/>
        <v>1156.8000000000002</v>
      </c>
    </row>
    <row r="53" spans="1:12">
      <c r="A53" s="212"/>
      <c r="B53" s="533" t="s">
        <v>1008</v>
      </c>
      <c r="C53" s="213">
        <v>2</v>
      </c>
      <c r="D53" s="213">
        <f t="shared" si="0"/>
        <v>6</v>
      </c>
      <c r="E53" s="311">
        <v>19.739999999999998</v>
      </c>
      <c r="F53" s="533">
        <f t="shared" si="1"/>
        <v>118.44</v>
      </c>
      <c r="G53" s="197">
        <v>15.41</v>
      </c>
      <c r="H53" s="512">
        <f t="shared" si="2"/>
        <v>92.460000000000008</v>
      </c>
      <c r="I53" s="311">
        <v>160</v>
      </c>
      <c r="J53" s="533">
        <f t="shared" si="3"/>
        <v>960</v>
      </c>
      <c r="K53" s="311">
        <v>54</v>
      </c>
      <c r="L53" s="533">
        <f t="shared" si="4"/>
        <v>324</v>
      </c>
    </row>
    <row r="54" spans="1:12">
      <c r="A54" s="212"/>
      <c r="B54" s="533" t="s">
        <v>1009</v>
      </c>
      <c r="C54" s="213">
        <v>4</v>
      </c>
      <c r="D54" s="213">
        <f t="shared" si="0"/>
        <v>12</v>
      </c>
      <c r="E54" s="311">
        <v>1.32</v>
      </c>
      <c r="F54" s="533">
        <f t="shared" si="1"/>
        <v>15.84</v>
      </c>
      <c r="G54" s="197">
        <v>9.84</v>
      </c>
      <c r="H54" s="512">
        <f t="shared" si="2"/>
        <v>118.08</v>
      </c>
      <c r="I54" s="311">
        <v>2.5</v>
      </c>
      <c r="J54" s="533">
        <f t="shared" si="3"/>
        <v>30</v>
      </c>
      <c r="K54" s="311">
        <v>12</v>
      </c>
      <c r="L54" s="533">
        <f t="shared" si="4"/>
        <v>144</v>
      </c>
    </row>
    <row r="55" spans="1:12">
      <c r="A55" s="212"/>
      <c r="B55" s="533" t="s">
        <v>1010</v>
      </c>
      <c r="C55" s="213">
        <v>1</v>
      </c>
      <c r="D55" s="213">
        <f t="shared" si="0"/>
        <v>3</v>
      </c>
      <c r="E55" s="311">
        <v>5.33</v>
      </c>
      <c r="F55" s="533">
        <f t="shared" si="1"/>
        <v>15.99</v>
      </c>
      <c r="G55" s="197">
        <v>19.059999999999999</v>
      </c>
      <c r="H55" s="512">
        <f t="shared" si="2"/>
        <v>57.179999999999993</v>
      </c>
      <c r="I55" s="311">
        <v>16</v>
      </c>
      <c r="J55" s="533">
        <f t="shared" si="3"/>
        <v>48</v>
      </c>
      <c r="K55" s="311">
        <v>9.9700000000000006</v>
      </c>
      <c r="L55" s="533">
        <f t="shared" si="4"/>
        <v>29.910000000000004</v>
      </c>
    </row>
    <row r="56" spans="1:12">
      <c r="A56" s="212"/>
      <c r="B56" s="533" t="s">
        <v>1011</v>
      </c>
      <c r="C56" s="213">
        <v>2</v>
      </c>
      <c r="D56" s="213">
        <f t="shared" si="0"/>
        <v>6</v>
      </c>
      <c r="E56" s="311">
        <v>16.52</v>
      </c>
      <c r="F56" s="533">
        <f t="shared" si="1"/>
        <v>99.12</v>
      </c>
      <c r="G56" s="197">
        <v>35.08</v>
      </c>
      <c r="H56" s="512">
        <f t="shared" si="2"/>
        <v>210.48</v>
      </c>
      <c r="I56" s="311">
        <v>18</v>
      </c>
      <c r="J56" s="533">
        <f t="shared" si="3"/>
        <v>108</v>
      </c>
      <c r="K56" s="311">
        <v>20.309999999999999</v>
      </c>
      <c r="L56" s="533">
        <f t="shared" si="4"/>
        <v>121.85999999999999</v>
      </c>
    </row>
    <row r="57" spans="1:12">
      <c r="A57" s="212"/>
      <c r="B57" s="533" t="s">
        <v>1012</v>
      </c>
      <c r="C57" s="213">
        <v>2</v>
      </c>
      <c r="D57" s="213">
        <f t="shared" si="0"/>
        <v>6</v>
      </c>
      <c r="E57" s="311">
        <v>11.3</v>
      </c>
      <c r="F57" s="533">
        <f t="shared" si="1"/>
        <v>67.800000000000011</v>
      </c>
      <c r="G57" s="197">
        <v>20.41</v>
      </c>
      <c r="H57" s="512">
        <f t="shared" si="2"/>
        <v>122.46000000000001</v>
      </c>
      <c r="I57" s="311">
        <v>22</v>
      </c>
      <c r="J57" s="533">
        <f t="shared" si="3"/>
        <v>132</v>
      </c>
      <c r="K57" s="311">
        <v>48.38</v>
      </c>
      <c r="L57" s="533">
        <f t="shared" si="4"/>
        <v>290.28000000000003</v>
      </c>
    </row>
    <row r="58" spans="1:12">
      <c r="A58" s="212"/>
      <c r="B58" s="533" t="s">
        <v>1013</v>
      </c>
      <c r="C58" s="213">
        <v>4</v>
      </c>
      <c r="D58" s="213">
        <f t="shared" si="0"/>
        <v>12</v>
      </c>
      <c r="E58" s="311">
        <v>6.65</v>
      </c>
      <c r="F58" s="533">
        <f t="shared" si="1"/>
        <v>79.800000000000011</v>
      </c>
      <c r="G58" s="197">
        <v>25.91</v>
      </c>
      <c r="H58" s="512">
        <f t="shared" si="2"/>
        <v>310.92</v>
      </c>
      <c r="I58" s="311">
        <v>25</v>
      </c>
      <c r="J58" s="533">
        <f t="shared" si="3"/>
        <v>300</v>
      </c>
      <c r="K58" s="311">
        <v>49.79</v>
      </c>
      <c r="L58" s="533">
        <f t="shared" si="4"/>
        <v>597.48</v>
      </c>
    </row>
    <row r="59" spans="1:12">
      <c r="A59" s="212"/>
      <c r="B59" s="533" t="s">
        <v>1014</v>
      </c>
      <c r="C59" s="213">
        <v>2</v>
      </c>
      <c r="D59" s="213">
        <f t="shared" si="0"/>
        <v>6</v>
      </c>
      <c r="E59" s="311">
        <v>3.96</v>
      </c>
      <c r="F59" s="533">
        <f t="shared" si="1"/>
        <v>23.759999999999998</v>
      </c>
      <c r="G59" s="197">
        <v>23.16</v>
      </c>
      <c r="H59" s="512">
        <f t="shared" si="2"/>
        <v>138.96</v>
      </c>
      <c r="I59" s="311">
        <v>28</v>
      </c>
      <c r="J59" s="533">
        <f t="shared" si="3"/>
        <v>168</v>
      </c>
      <c r="K59" s="311">
        <v>58.42</v>
      </c>
      <c r="L59" s="533">
        <f t="shared" si="4"/>
        <v>350.52</v>
      </c>
    </row>
    <row r="60" spans="1:12">
      <c r="A60" s="212"/>
      <c r="B60" s="533" t="s">
        <v>1015</v>
      </c>
      <c r="C60" s="213">
        <v>2</v>
      </c>
      <c r="D60" s="213">
        <f t="shared" si="0"/>
        <v>6</v>
      </c>
      <c r="E60" s="311">
        <v>5.75</v>
      </c>
      <c r="F60" s="533">
        <f t="shared" si="1"/>
        <v>34.5</v>
      </c>
      <c r="G60" s="197">
        <v>14</v>
      </c>
      <c r="H60" s="512">
        <f t="shared" si="2"/>
        <v>84</v>
      </c>
      <c r="I60" s="311">
        <v>16</v>
      </c>
      <c r="J60" s="533">
        <f t="shared" si="3"/>
        <v>96</v>
      </c>
      <c r="K60" s="311">
        <v>44.37</v>
      </c>
      <c r="L60" s="533">
        <f t="shared" si="4"/>
        <v>266.21999999999997</v>
      </c>
    </row>
    <row r="61" spans="1:12">
      <c r="A61" s="212"/>
      <c r="B61" s="533" t="s">
        <v>1016</v>
      </c>
      <c r="C61" s="213">
        <v>1</v>
      </c>
      <c r="D61" s="213">
        <f t="shared" si="0"/>
        <v>3</v>
      </c>
      <c r="E61" s="311">
        <v>26.92</v>
      </c>
      <c r="F61" s="533">
        <f t="shared" si="1"/>
        <v>80.760000000000005</v>
      </c>
      <c r="G61" s="197">
        <v>10.41</v>
      </c>
      <c r="H61" s="512">
        <f t="shared" si="2"/>
        <v>31.23</v>
      </c>
      <c r="I61" s="311">
        <v>27</v>
      </c>
      <c r="J61" s="533">
        <f t="shared" si="3"/>
        <v>81</v>
      </c>
      <c r="K61" s="311">
        <v>55</v>
      </c>
      <c r="L61" s="533">
        <f t="shared" si="4"/>
        <v>165</v>
      </c>
    </row>
    <row r="62" spans="1:12">
      <c r="A62" s="212"/>
      <c r="B62" s="533" t="s">
        <v>1017</v>
      </c>
      <c r="C62" s="213">
        <v>1</v>
      </c>
      <c r="D62" s="213">
        <f t="shared" si="0"/>
        <v>3</v>
      </c>
      <c r="E62" s="311">
        <v>5.22</v>
      </c>
      <c r="F62" s="533">
        <f t="shared" si="1"/>
        <v>15.66</v>
      </c>
      <c r="G62" s="197">
        <v>5.29</v>
      </c>
      <c r="H62" s="512">
        <f t="shared" si="2"/>
        <v>15.870000000000001</v>
      </c>
      <c r="I62" s="311">
        <v>5.4</v>
      </c>
      <c r="J62" s="533">
        <f t="shared" si="3"/>
        <v>16.200000000000003</v>
      </c>
      <c r="K62" s="311">
        <v>13.06</v>
      </c>
      <c r="L62" s="533">
        <f t="shared" si="4"/>
        <v>39.18</v>
      </c>
    </row>
    <row r="63" spans="1:12">
      <c r="A63" s="212"/>
      <c r="B63" s="533" t="s">
        <v>1018</v>
      </c>
      <c r="C63" s="213">
        <v>1</v>
      </c>
      <c r="D63" s="213">
        <f t="shared" si="0"/>
        <v>3</v>
      </c>
      <c r="E63" s="311">
        <v>28.14</v>
      </c>
      <c r="F63" s="533">
        <f t="shared" si="1"/>
        <v>84.42</v>
      </c>
      <c r="G63" s="197">
        <v>29.35</v>
      </c>
      <c r="H63" s="512">
        <f t="shared" si="2"/>
        <v>88.050000000000011</v>
      </c>
      <c r="I63" s="311">
        <v>32</v>
      </c>
      <c r="J63" s="533">
        <f t="shared" si="3"/>
        <v>96</v>
      </c>
      <c r="K63" s="311">
        <v>29</v>
      </c>
      <c r="L63" s="533">
        <f t="shared" si="4"/>
        <v>87</v>
      </c>
    </row>
    <row r="64" spans="1:12">
      <c r="A64" s="212"/>
      <c r="B64" s="533" t="s">
        <v>1019</v>
      </c>
      <c r="C64" s="213">
        <v>4</v>
      </c>
      <c r="D64" s="213">
        <f t="shared" si="0"/>
        <v>12</v>
      </c>
      <c r="E64" s="311">
        <v>3.61</v>
      </c>
      <c r="F64" s="533">
        <f t="shared" si="1"/>
        <v>43.32</v>
      </c>
      <c r="G64" s="197">
        <v>8.8000000000000007</v>
      </c>
      <c r="H64" s="512">
        <f t="shared" si="2"/>
        <v>105.60000000000001</v>
      </c>
      <c r="I64" s="311">
        <v>4.8</v>
      </c>
      <c r="J64" s="533">
        <f t="shared" si="3"/>
        <v>57.599999999999994</v>
      </c>
      <c r="K64" s="311">
        <v>3.69</v>
      </c>
      <c r="L64" s="533">
        <f t="shared" si="4"/>
        <v>44.28</v>
      </c>
    </row>
    <row r="65" spans="1:12">
      <c r="A65" s="212"/>
      <c r="B65" s="533" t="s">
        <v>1020</v>
      </c>
      <c r="C65" s="213">
        <v>1</v>
      </c>
      <c r="D65" s="213">
        <f t="shared" si="0"/>
        <v>3</v>
      </c>
      <c r="E65" s="311">
        <v>60</v>
      </c>
      <c r="F65" s="533">
        <f t="shared" si="1"/>
        <v>180</v>
      </c>
      <c r="G65" s="197">
        <v>64.8</v>
      </c>
      <c r="H65" s="512">
        <f t="shared" si="2"/>
        <v>194.39999999999998</v>
      </c>
      <c r="I65" s="311">
        <v>95</v>
      </c>
      <c r="J65" s="533">
        <f t="shared" si="3"/>
        <v>285</v>
      </c>
      <c r="K65" s="311">
        <v>61.27</v>
      </c>
      <c r="L65" s="533">
        <f t="shared" si="4"/>
        <v>183.81</v>
      </c>
    </row>
    <row r="66" spans="1:12">
      <c r="A66" s="212"/>
      <c r="B66" s="533" t="s">
        <v>1021</v>
      </c>
      <c r="C66" s="213">
        <v>1</v>
      </c>
      <c r="D66" s="213">
        <f t="shared" si="0"/>
        <v>3</v>
      </c>
      <c r="E66" s="311">
        <v>17.64</v>
      </c>
      <c r="F66" s="533">
        <f t="shared" si="1"/>
        <v>52.92</v>
      </c>
      <c r="G66" s="197">
        <v>28.8</v>
      </c>
      <c r="H66" s="512">
        <f t="shared" si="2"/>
        <v>86.4</v>
      </c>
      <c r="I66" s="311">
        <v>18</v>
      </c>
      <c r="J66" s="533">
        <f t="shared" si="3"/>
        <v>54</v>
      </c>
      <c r="K66" s="311">
        <v>15.69</v>
      </c>
      <c r="L66" s="533">
        <f t="shared" si="4"/>
        <v>47.07</v>
      </c>
    </row>
    <row r="67" spans="1:12">
      <c r="A67" s="212"/>
      <c r="B67" s="533" t="s">
        <v>1022</v>
      </c>
      <c r="C67" s="213">
        <v>1</v>
      </c>
      <c r="D67" s="213">
        <f t="shared" si="0"/>
        <v>3</v>
      </c>
      <c r="E67" s="311">
        <v>127</v>
      </c>
      <c r="F67" s="533">
        <f t="shared" si="1"/>
        <v>381</v>
      </c>
      <c r="G67" s="197">
        <v>296</v>
      </c>
      <c r="H67" s="512">
        <f t="shared" si="2"/>
        <v>888</v>
      </c>
      <c r="I67" s="311">
        <v>280</v>
      </c>
      <c r="J67" s="533">
        <f t="shared" si="3"/>
        <v>840</v>
      </c>
      <c r="K67" s="311">
        <v>41.55</v>
      </c>
      <c r="L67" s="533">
        <f t="shared" si="4"/>
        <v>124.64999999999999</v>
      </c>
    </row>
    <row r="68" spans="1:12">
      <c r="A68" s="212"/>
      <c r="B68" s="533" t="s">
        <v>1023</v>
      </c>
      <c r="C68" s="213">
        <v>8</v>
      </c>
      <c r="D68" s="213">
        <f t="shared" si="0"/>
        <v>24</v>
      </c>
      <c r="E68" s="311">
        <v>8.73</v>
      </c>
      <c r="F68" s="533">
        <f t="shared" si="1"/>
        <v>209.52</v>
      </c>
      <c r="G68" s="197">
        <v>54.4</v>
      </c>
      <c r="H68" s="512">
        <f t="shared" si="2"/>
        <v>1305.5999999999999</v>
      </c>
      <c r="I68" s="311">
        <v>34</v>
      </c>
      <c r="J68" s="533">
        <f t="shared" si="3"/>
        <v>816</v>
      </c>
      <c r="K68" s="311">
        <v>54.15</v>
      </c>
      <c r="L68" s="533">
        <f t="shared" si="4"/>
        <v>1299.5999999999999</v>
      </c>
    </row>
    <row r="69" spans="1:12">
      <c r="A69" s="212"/>
      <c r="B69" s="533" t="s">
        <v>1024</v>
      </c>
      <c r="C69" s="213">
        <v>8</v>
      </c>
      <c r="D69" s="213">
        <f t="shared" si="0"/>
        <v>24</v>
      </c>
      <c r="E69" s="311">
        <v>9.9</v>
      </c>
      <c r="F69" s="533">
        <f t="shared" si="1"/>
        <v>237.60000000000002</v>
      </c>
      <c r="G69" s="197">
        <v>63.4</v>
      </c>
      <c r="H69" s="512">
        <f t="shared" si="2"/>
        <v>1521.6</v>
      </c>
      <c r="I69" s="311">
        <v>57</v>
      </c>
      <c r="J69" s="533">
        <f t="shared" si="3"/>
        <v>1368</v>
      </c>
      <c r="K69" s="311">
        <v>67.3</v>
      </c>
      <c r="L69" s="533">
        <f t="shared" si="4"/>
        <v>1615.1999999999998</v>
      </c>
    </row>
    <row r="70" spans="1:12">
      <c r="A70" s="212"/>
      <c r="B70" s="533" t="s">
        <v>1025</v>
      </c>
      <c r="C70" s="213">
        <v>6</v>
      </c>
      <c r="D70" s="213">
        <f t="shared" si="0"/>
        <v>18</v>
      </c>
      <c r="E70" s="311">
        <v>10.53</v>
      </c>
      <c r="F70" s="533">
        <f t="shared" si="1"/>
        <v>189.54</v>
      </c>
      <c r="G70" s="197">
        <v>80.8</v>
      </c>
      <c r="H70" s="512">
        <f t="shared" si="2"/>
        <v>1454.3999999999999</v>
      </c>
      <c r="I70" s="311">
        <v>67</v>
      </c>
      <c r="J70" s="533">
        <f t="shared" si="3"/>
        <v>1206</v>
      </c>
      <c r="K70" s="311">
        <v>82</v>
      </c>
      <c r="L70" s="533">
        <f t="shared" si="4"/>
        <v>1476</v>
      </c>
    </row>
    <row r="71" spans="1:12">
      <c r="A71" s="212"/>
      <c r="B71" s="533" t="s">
        <v>1026</v>
      </c>
      <c r="C71" s="213">
        <v>20</v>
      </c>
      <c r="D71" s="213">
        <f t="shared" si="0"/>
        <v>60</v>
      </c>
      <c r="E71" s="311">
        <v>12.26</v>
      </c>
      <c r="F71" s="533">
        <f t="shared" si="1"/>
        <v>735.6</v>
      </c>
      <c r="G71" s="197">
        <v>14.56</v>
      </c>
      <c r="H71" s="512">
        <f t="shared" si="2"/>
        <v>873.6</v>
      </c>
      <c r="I71" s="311">
        <v>20</v>
      </c>
      <c r="J71" s="533">
        <f t="shared" si="3"/>
        <v>1200</v>
      </c>
      <c r="K71" s="311">
        <v>41.4</v>
      </c>
      <c r="L71" s="533">
        <f t="shared" si="4"/>
        <v>2484</v>
      </c>
    </row>
    <row r="72" spans="1:12">
      <c r="A72" s="212"/>
      <c r="B72" s="533" t="s">
        <v>1027</v>
      </c>
      <c r="C72" s="213">
        <v>30</v>
      </c>
      <c r="D72" s="213">
        <f t="shared" si="0"/>
        <v>90</v>
      </c>
      <c r="E72" s="311">
        <v>7.06</v>
      </c>
      <c r="F72" s="533">
        <f t="shared" si="1"/>
        <v>635.4</v>
      </c>
      <c r="G72" s="197">
        <v>8.65</v>
      </c>
      <c r="H72" s="512">
        <f t="shared" si="2"/>
        <v>778.5</v>
      </c>
      <c r="I72" s="311">
        <v>12</v>
      </c>
      <c r="J72" s="533">
        <f t="shared" si="3"/>
        <v>1080</v>
      </c>
      <c r="K72" s="311">
        <v>33.25</v>
      </c>
      <c r="L72" s="533">
        <f t="shared" si="4"/>
        <v>2992.5</v>
      </c>
    </row>
    <row r="73" spans="1:12">
      <c r="A73" s="212"/>
      <c r="B73" s="533" t="s">
        <v>1028</v>
      </c>
      <c r="C73" s="213">
        <v>12</v>
      </c>
      <c r="D73" s="213">
        <f t="shared" si="0"/>
        <v>36</v>
      </c>
      <c r="E73" s="311">
        <v>12.91</v>
      </c>
      <c r="F73" s="533">
        <f t="shared" si="1"/>
        <v>464.76</v>
      </c>
      <c r="G73" s="197">
        <v>18.61</v>
      </c>
      <c r="H73" s="512">
        <f t="shared" si="2"/>
        <v>669.96</v>
      </c>
      <c r="I73" s="311">
        <v>15</v>
      </c>
      <c r="J73" s="533">
        <f t="shared" si="3"/>
        <v>540</v>
      </c>
      <c r="K73" s="311">
        <v>49.02</v>
      </c>
      <c r="L73" s="533">
        <f t="shared" si="4"/>
        <v>1764.72</v>
      </c>
    </row>
    <row r="74" spans="1:12">
      <c r="A74" s="212"/>
      <c r="B74" s="533" t="s">
        <v>1029</v>
      </c>
      <c r="C74" s="213">
        <v>10</v>
      </c>
      <c r="D74" s="213">
        <f t="shared" si="0"/>
        <v>30</v>
      </c>
      <c r="E74" s="311">
        <v>6.51</v>
      </c>
      <c r="F74" s="533">
        <f t="shared" si="1"/>
        <v>195.29999999999998</v>
      </c>
      <c r="G74" s="197">
        <v>8.11</v>
      </c>
      <c r="H74" s="512">
        <f t="shared" si="2"/>
        <v>243.29999999999998</v>
      </c>
      <c r="I74" s="311">
        <v>12</v>
      </c>
      <c r="J74" s="533">
        <f t="shared" si="3"/>
        <v>360</v>
      </c>
      <c r="K74" s="311">
        <v>9.59</v>
      </c>
      <c r="L74" s="533">
        <f t="shared" si="4"/>
        <v>287.7</v>
      </c>
    </row>
    <row r="75" spans="1:12">
      <c r="A75" s="212"/>
      <c r="B75" s="533" t="s">
        <v>1030</v>
      </c>
      <c r="C75" s="213">
        <v>10</v>
      </c>
      <c r="D75" s="213">
        <f t="shared" si="0"/>
        <v>30</v>
      </c>
      <c r="E75" s="311">
        <v>14.53</v>
      </c>
      <c r="F75" s="533">
        <f t="shared" si="1"/>
        <v>435.9</v>
      </c>
      <c r="G75" s="197">
        <v>16.350000000000001</v>
      </c>
      <c r="H75" s="512">
        <f t="shared" si="2"/>
        <v>490.50000000000006</v>
      </c>
      <c r="I75" s="311">
        <v>4.9000000000000004</v>
      </c>
      <c r="J75" s="533">
        <f t="shared" si="3"/>
        <v>147</v>
      </c>
      <c r="K75" s="311">
        <f t="shared" si="5"/>
        <v>14.53</v>
      </c>
      <c r="L75" s="533">
        <f t="shared" si="4"/>
        <v>435.9</v>
      </c>
    </row>
    <row r="76" spans="1:12">
      <c r="A76" s="212"/>
      <c r="B76" s="533" t="s">
        <v>1031</v>
      </c>
      <c r="C76" s="213">
        <v>10</v>
      </c>
      <c r="D76" s="213">
        <f t="shared" ref="D76:D139" si="6">C76*$C$7</f>
        <v>30</v>
      </c>
      <c r="E76" s="311">
        <v>4.3600000000000003</v>
      </c>
      <c r="F76" s="533">
        <f t="shared" ref="F76:F139" si="7">E76*D76</f>
        <v>130.80000000000001</v>
      </c>
      <c r="G76" s="197">
        <v>3.98</v>
      </c>
      <c r="H76" s="512">
        <f t="shared" ref="H76:H139" si="8">G76*D76</f>
        <v>119.4</v>
      </c>
      <c r="I76" s="311">
        <v>4.9000000000000004</v>
      </c>
      <c r="J76" s="533">
        <f t="shared" ref="J76:J139" si="9">I76*D76</f>
        <v>147</v>
      </c>
      <c r="K76" s="311">
        <v>13.83</v>
      </c>
      <c r="L76" s="533">
        <f t="shared" ref="L76:L139" si="10">K76*D76</f>
        <v>414.9</v>
      </c>
    </row>
    <row r="77" spans="1:12">
      <c r="A77" s="212"/>
      <c r="B77" s="533" t="s">
        <v>1032</v>
      </c>
      <c r="C77" s="213">
        <v>12</v>
      </c>
      <c r="D77" s="213">
        <f t="shared" si="6"/>
        <v>36</v>
      </c>
      <c r="E77" s="311">
        <v>2.5</v>
      </c>
      <c r="F77" s="533">
        <f t="shared" si="7"/>
        <v>90</v>
      </c>
      <c r="G77" s="197">
        <v>4.17</v>
      </c>
      <c r="H77" s="512">
        <f t="shared" si="8"/>
        <v>150.12</v>
      </c>
      <c r="I77" s="311">
        <v>7</v>
      </c>
      <c r="J77" s="533">
        <f t="shared" si="9"/>
        <v>252</v>
      </c>
      <c r="K77" s="311">
        <v>14.42</v>
      </c>
      <c r="L77" s="533">
        <f t="shared" si="10"/>
        <v>519.12</v>
      </c>
    </row>
    <row r="78" spans="1:12">
      <c r="A78" s="212"/>
      <c r="B78" s="533" t="s">
        <v>1033</v>
      </c>
      <c r="C78" s="213">
        <v>12</v>
      </c>
      <c r="D78" s="213">
        <f t="shared" si="6"/>
        <v>36</v>
      </c>
      <c r="E78" s="311">
        <v>6.07</v>
      </c>
      <c r="F78" s="533">
        <f t="shared" si="7"/>
        <v>218.52</v>
      </c>
      <c r="G78" s="197">
        <v>5.48</v>
      </c>
      <c r="H78" s="512">
        <f t="shared" si="8"/>
        <v>197.28000000000003</v>
      </c>
      <c r="I78" s="311">
        <v>7.9</v>
      </c>
      <c r="J78" s="533">
        <f t="shared" si="9"/>
        <v>284.40000000000003</v>
      </c>
      <c r="K78" s="311">
        <v>15.45</v>
      </c>
      <c r="L78" s="533">
        <f t="shared" si="10"/>
        <v>556.19999999999993</v>
      </c>
    </row>
    <row r="79" spans="1:12">
      <c r="A79" s="212"/>
      <c r="B79" s="533" t="s">
        <v>1034</v>
      </c>
      <c r="C79" s="213">
        <v>12</v>
      </c>
      <c r="D79" s="213">
        <f t="shared" si="6"/>
        <v>36</v>
      </c>
      <c r="E79" s="311">
        <v>3.22</v>
      </c>
      <c r="F79" s="533">
        <f t="shared" si="7"/>
        <v>115.92</v>
      </c>
      <c r="G79" s="197">
        <v>2.87</v>
      </c>
      <c r="H79" s="512">
        <f t="shared" si="8"/>
        <v>103.32000000000001</v>
      </c>
      <c r="I79" s="311">
        <v>3.8</v>
      </c>
      <c r="J79" s="533">
        <f t="shared" si="9"/>
        <v>136.79999999999998</v>
      </c>
      <c r="K79" s="311">
        <v>9.59</v>
      </c>
      <c r="L79" s="533">
        <f t="shared" si="10"/>
        <v>345.24</v>
      </c>
    </row>
    <row r="80" spans="1:12">
      <c r="A80" s="212"/>
      <c r="B80" s="533" t="s">
        <v>1035</v>
      </c>
      <c r="C80" s="213">
        <v>15</v>
      </c>
      <c r="D80" s="213">
        <f t="shared" si="6"/>
        <v>45</v>
      </c>
      <c r="E80" s="311">
        <v>3.39</v>
      </c>
      <c r="F80" s="533">
        <f t="shared" si="7"/>
        <v>152.55000000000001</v>
      </c>
      <c r="G80" s="197">
        <v>3.01</v>
      </c>
      <c r="H80" s="512">
        <f t="shared" si="8"/>
        <v>135.44999999999999</v>
      </c>
      <c r="I80" s="311">
        <v>3.9</v>
      </c>
      <c r="J80" s="533">
        <f t="shared" si="9"/>
        <v>175.5</v>
      </c>
      <c r="K80" s="311">
        <v>15.22</v>
      </c>
      <c r="L80" s="533">
        <f t="shared" si="10"/>
        <v>684.9</v>
      </c>
    </row>
    <row r="81" spans="1:12">
      <c r="A81" s="212"/>
      <c r="B81" s="533" t="s">
        <v>1036</v>
      </c>
      <c r="C81" s="213">
        <v>15</v>
      </c>
      <c r="D81" s="213">
        <f t="shared" si="6"/>
        <v>45</v>
      </c>
      <c r="E81" s="311">
        <v>2.4500000000000002</v>
      </c>
      <c r="F81" s="533">
        <f t="shared" si="7"/>
        <v>110.25000000000001</v>
      </c>
      <c r="G81" s="197">
        <v>1.43</v>
      </c>
      <c r="H81" s="512">
        <f t="shared" si="8"/>
        <v>64.349999999999994</v>
      </c>
      <c r="I81" s="311">
        <v>2.2000000000000002</v>
      </c>
      <c r="J81" s="533">
        <f t="shared" si="9"/>
        <v>99.000000000000014</v>
      </c>
      <c r="K81" s="311">
        <v>12.1</v>
      </c>
      <c r="L81" s="533">
        <f t="shared" si="10"/>
        <v>544.5</v>
      </c>
    </row>
    <row r="82" spans="1:12">
      <c r="A82" s="212"/>
      <c r="B82" s="533" t="s">
        <v>1037</v>
      </c>
      <c r="C82" s="213">
        <v>5</v>
      </c>
      <c r="D82" s="213">
        <f t="shared" si="6"/>
        <v>15</v>
      </c>
      <c r="E82" s="311">
        <v>9.5500000000000007</v>
      </c>
      <c r="F82" s="533">
        <f t="shared" si="7"/>
        <v>143.25</v>
      </c>
      <c r="G82" s="197">
        <v>8</v>
      </c>
      <c r="H82" s="512">
        <f t="shared" si="8"/>
        <v>120</v>
      </c>
      <c r="I82" s="311">
        <v>8.7200000000000006</v>
      </c>
      <c r="J82" s="533">
        <f t="shared" si="9"/>
        <v>130.80000000000001</v>
      </c>
      <c r="K82" s="311">
        <v>15.84</v>
      </c>
      <c r="L82" s="533">
        <f t="shared" si="10"/>
        <v>237.6</v>
      </c>
    </row>
    <row r="83" spans="1:12">
      <c r="A83" s="212"/>
      <c r="B83" s="533" t="s">
        <v>1038</v>
      </c>
      <c r="C83" s="213">
        <v>10</v>
      </c>
      <c r="D83" s="213">
        <f t="shared" si="6"/>
        <v>30</v>
      </c>
      <c r="E83" s="311">
        <v>16.73</v>
      </c>
      <c r="F83" s="533">
        <f t="shared" si="7"/>
        <v>501.90000000000003</v>
      </c>
      <c r="G83" s="197">
        <v>10</v>
      </c>
      <c r="H83" s="512">
        <f t="shared" si="8"/>
        <v>300</v>
      </c>
      <c r="I83" s="311">
        <v>13</v>
      </c>
      <c r="J83" s="533">
        <f t="shared" si="9"/>
        <v>390</v>
      </c>
      <c r="K83" s="311">
        <v>55.39</v>
      </c>
      <c r="L83" s="533">
        <f t="shared" si="10"/>
        <v>1661.7</v>
      </c>
    </row>
    <row r="84" spans="1:12">
      <c r="A84" s="212"/>
      <c r="B84" s="533" t="s">
        <v>1039</v>
      </c>
      <c r="C84" s="213">
        <v>5</v>
      </c>
      <c r="D84" s="213">
        <f t="shared" si="6"/>
        <v>15</v>
      </c>
      <c r="E84" s="311">
        <v>4.08</v>
      </c>
      <c r="F84" s="533">
        <f t="shared" si="7"/>
        <v>61.2</v>
      </c>
      <c r="G84" s="197">
        <v>4</v>
      </c>
      <c r="H84" s="512">
        <f t="shared" si="8"/>
        <v>60</v>
      </c>
      <c r="I84" s="311">
        <v>18</v>
      </c>
      <c r="J84" s="533">
        <f t="shared" si="9"/>
        <v>270</v>
      </c>
      <c r="K84" s="311">
        <v>36.42</v>
      </c>
      <c r="L84" s="533">
        <f t="shared" si="10"/>
        <v>546.30000000000007</v>
      </c>
    </row>
    <row r="85" spans="1:12">
      <c r="A85" s="212"/>
      <c r="B85" s="533" t="s">
        <v>1040</v>
      </c>
      <c r="C85" s="213">
        <v>3</v>
      </c>
      <c r="D85" s="213">
        <f t="shared" si="6"/>
        <v>9</v>
      </c>
      <c r="E85" s="311">
        <v>17.47</v>
      </c>
      <c r="F85" s="533">
        <f t="shared" si="7"/>
        <v>157.22999999999999</v>
      </c>
      <c r="G85" s="197">
        <v>13.25</v>
      </c>
      <c r="H85" s="512">
        <f t="shared" si="8"/>
        <v>119.25</v>
      </c>
      <c r="I85" s="311">
        <v>13</v>
      </c>
      <c r="J85" s="533">
        <f t="shared" si="9"/>
        <v>117</v>
      </c>
      <c r="K85" s="311">
        <v>73.86</v>
      </c>
      <c r="L85" s="533">
        <f t="shared" si="10"/>
        <v>664.74</v>
      </c>
    </row>
    <row r="86" spans="1:12">
      <c r="A86" s="212"/>
      <c r="B86" s="533" t="s">
        <v>1041</v>
      </c>
      <c r="C86" s="213">
        <v>3</v>
      </c>
      <c r="D86" s="213">
        <f t="shared" si="6"/>
        <v>9</v>
      </c>
      <c r="E86" s="311">
        <v>11.9</v>
      </c>
      <c r="F86" s="533">
        <f t="shared" si="7"/>
        <v>107.10000000000001</v>
      </c>
      <c r="G86" s="197">
        <v>3.94</v>
      </c>
      <c r="H86" s="512">
        <f t="shared" si="8"/>
        <v>35.46</v>
      </c>
      <c r="I86" s="311">
        <v>11</v>
      </c>
      <c r="J86" s="533">
        <f t="shared" si="9"/>
        <v>99</v>
      </c>
      <c r="K86" s="311">
        <v>18.440000000000001</v>
      </c>
      <c r="L86" s="533">
        <f t="shared" si="10"/>
        <v>165.96</v>
      </c>
    </row>
    <row r="87" spans="1:12">
      <c r="A87" s="212"/>
      <c r="B87" s="533" t="s">
        <v>1042</v>
      </c>
      <c r="C87" s="213">
        <v>5</v>
      </c>
      <c r="D87" s="213">
        <f t="shared" si="6"/>
        <v>15</v>
      </c>
      <c r="E87" s="311">
        <v>6.16</v>
      </c>
      <c r="F87" s="533">
        <f t="shared" si="7"/>
        <v>92.4</v>
      </c>
      <c r="G87" s="197">
        <v>4.0599999999999996</v>
      </c>
      <c r="H87" s="512">
        <f t="shared" si="8"/>
        <v>60.899999999999991</v>
      </c>
      <c r="I87" s="311">
        <v>16</v>
      </c>
      <c r="J87" s="533">
        <f t="shared" si="9"/>
        <v>240</v>
      </c>
      <c r="K87" s="311">
        <v>22.89</v>
      </c>
      <c r="L87" s="533">
        <f t="shared" si="10"/>
        <v>343.35</v>
      </c>
    </row>
    <row r="88" spans="1:12">
      <c r="A88" s="212"/>
      <c r="B88" s="533" t="s">
        <v>1043</v>
      </c>
      <c r="C88" s="213">
        <v>10</v>
      </c>
      <c r="D88" s="213">
        <f t="shared" si="6"/>
        <v>30</v>
      </c>
      <c r="E88" s="311">
        <v>7.55</v>
      </c>
      <c r="F88" s="533">
        <f t="shared" si="7"/>
        <v>226.5</v>
      </c>
      <c r="G88" s="197">
        <v>5.18</v>
      </c>
      <c r="H88" s="512">
        <f t="shared" si="8"/>
        <v>155.39999999999998</v>
      </c>
      <c r="I88" s="311">
        <v>20</v>
      </c>
      <c r="J88" s="533">
        <f t="shared" si="9"/>
        <v>600</v>
      </c>
      <c r="K88" s="311">
        <v>27.13</v>
      </c>
      <c r="L88" s="533">
        <f t="shared" si="10"/>
        <v>813.9</v>
      </c>
    </row>
    <row r="89" spans="1:12">
      <c r="A89" s="212"/>
      <c r="B89" s="533" t="s">
        <v>1044</v>
      </c>
      <c r="C89" s="213">
        <v>2</v>
      </c>
      <c r="D89" s="213">
        <f t="shared" si="6"/>
        <v>6</v>
      </c>
      <c r="E89" s="311">
        <v>38</v>
      </c>
      <c r="F89" s="533">
        <f t="shared" si="7"/>
        <v>228</v>
      </c>
      <c r="G89" s="197">
        <v>60</v>
      </c>
      <c r="H89" s="512">
        <f t="shared" si="8"/>
        <v>360</v>
      </c>
      <c r="I89" s="311">
        <v>34</v>
      </c>
      <c r="J89" s="533">
        <f t="shared" si="9"/>
        <v>204</v>
      </c>
      <c r="K89" s="311">
        <v>39.340000000000003</v>
      </c>
      <c r="L89" s="533">
        <f t="shared" si="10"/>
        <v>236.04000000000002</v>
      </c>
    </row>
    <row r="90" spans="1:12">
      <c r="A90" s="212"/>
      <c r="B90" s="533" t="s">
        <v>1045</v>
      </c>
      <c r="C90" s="213">
        <v>1</v>
      </c>
      <c r="D90" s="213">
        <f t="shared" si="6"/>
        <v>3</v>
      </c>
      <c r="E90" s="311">
        <v>24.54</v>
      </c>
      <c r="F90" s="533">
        <f t="shared" si="7"/>
        <v>73.62</v>
      </c>
      <c r="G90" s="197">
        <v>15</v>
      </c>
      <c r="H90" s="512">
        <f t="shared" si="8"/>
        <v>45</v>
      </c>
      <c r="I90" s="311">
        <v>45</v>
      </c>
      <c r="J90" s="533">
        <f t="shared" si="9"/>
        <v>135</v>
      </c>
      <c r="K90" s="311">
        <f t="shared" ref="K90:K140" si="11">E90</f>
        <v>24.54</v>
      </c>
      <c r="L90" s="533">
        <f t="shared" si="10"/>
        <v>73.62</v>
      </c>
    </row>
    <row r="91" spans="1:12">
      <c r="A91" s="212"/>
      <c r="B91" s="533" t="s">
        <v>1046</v>
      </c>
      <c r="C91" s="213">
        <v>2</v>
      </c>
      <c r="D91" s="213">
        <f t="shared" si="6"/>
        <v>6</v>
      </c>
      <c r="E91" s="311">
        <v>11.54</v>
      </c>
      <c r="F91" s="533">
        <f t="shared" si="7"/>
        <v>69.239999999999995</v>
      </c>
      <c r="G91" s="197">
        <v>13.36</v>
      </c>
      <c r="H91" s="512">
        <f t="shared" si="8"/>
        <v>80.16</v>
      </c>
      <c r="I91" s="311">
        <v>12</v>
      </c>
      <c r="J91" s="533">
        <f t="shared" si="9"/>
        <v>72</v>
      </c>
      <c r="K91" s="311">
        <v>15.2</v>
      </c>
      <c r="L91" s="533">
        <f t="shared" si="10"/>
        <v>91.199999999999989</v>
      </c>
    </row>
    <row r="92" spans="1:12">
      <c r="A92" s="212"/>
      <c r="B92" s="533" t="s">
        <v>1047</v>
      </c>
      <c r="C92" s="213">
        <v>2</v>
      </c>
      <c r="D92" s="213">
        <f t="shared" si="6"/>
        <v>6</v>
      </c>
      <c r="E92" s="311">
        <v>16.420000000000002</v>
      </c>
      <c r="F92" s="533">
        <f t="shared" si="7"/>
        <v>98.52000000000001</v>
      </c>
      <c r="G92" s="197">
        <v>5.5</v>
      </c>
      <c r="H92" s="512">
        <f t="shared" si="8"/>
        <v>33</v>
      </c>
      <c r="I92" s="311">
        <v>15</v>
      </c>
      <c r="J92" s="533">
        <f t="shared" si="9"/>
        <v>90</v>
      </c>
      <c r="K92" s="311">
        <v>9.7799999999999994</v>
      </c>
      <c r="L92" s="533">
        <f t="shared" si="10"/>
        <v>58.679999999999993</v>
      </c>
    </row>
    <row r="93" spans="1:12">
      <c r="A93" s="212"/>
      <c r="B93" s="533" t="s">
        <v>1048</v>
      </c>
      <c r="C93" s="213">
        <v>2</v>
      </c>
      <c r="D93" s="213">
        <f t="shared" si="6"/>
        <v>6</v>
      </c>
      <c r="E93" s="311">
        <v>4.07</v>
      </c>
      <c r="F93" s="533">
        <f t="shared" si="7"/>
        <v>24.42</v>
      </c>
      <c r="G93" s="197">
        <v>15</v>
      </c>
      <c r="H93" s="512">
        <f t="shared" si="8"/>
        <v>90</v>
      </c>
      <c r="I93" s="311">
        <v>7</v>
      </c>
      <c r="J93" s="533">
        <f t="shared" si="9"/>
        <v>42</v>
      </c>
      <c r="K93" s="311">
        <v>4.07</v>
      </c>
      <c r="L93" s="533">
        <f t="shared" si="10"/>
        <v>24.42</v>
      </c>
    </row>
    <row r="94" spans="1:12">
      <c r="A94" s="212"/>
      <c r="B94" s="533" t="s">
        <v>1049</v>
      </c>
      <c r="C94" s="213">
        <v>3</v>
      </c>
      <c r="D94" s="213">
        <f t="shared" si="6"/>
        <v>9</v>
      </c>
      <c r="E94" s="311">
        <v>2.87</v>
      </c>
      <c r="F94" s="533">
        <f t="shared" si="7"/>
        <v>25.830000000000002</v>
      </c>
      <c r="G94" s="197">
        <v>8.52</v>
      </c>
      <c r="H94" s="512">
        <f t="shared" si="8"/>
        <v>76.679999999999993</v>
      </c>
      <c r="I94" s="311">
        <v>6</v>
      </c>
      <c r="J94" s="533">
        <f t="shared" si="9"/>
        <v>54</v>
      </c>
      <c r="K94" s="311">
        <v>7</v>
      </c>
      <c r="L94" s="533">
        <f t="shared" si="10"/>
        <v>63</v>
      </c>
    </row>
    <row r="95" spans="1:12">
      <c r="A95" s="212"/>
      <c r="B95" s="533" t="s">
        <v>1050</v>
      </c>
      <c r="C95" s="213">
        <v>3</v>
      </c>
      <c r="D95" s="213">
        <f t="shared" si="6"/>
        <v>9</v>
      </c>
      <c r="E95" s="311">
        <v>4.01</v>
      </c>
      <c r="F95" s="533">
        <f t="shared" si="7"/>
        <v>36.089999999999996</v>
      </c>
      <c r="G95" s="197">
        <v>6.19</v>
      </c>
      <c r="H95" s="512">
        <f t="shared" si="8"/>
        <v>55.71</v>
      </c>
      <c r="I95" s="311">
        <v>8</v>
      </c>
      <c r="J95" s="533">
        <f t="shared" si="9"/>
        <v>72</v>
      </c>
      <c r="K95" s="311">
        <v>10</v>
      </c>
      <c r="L95" s="533">
        <f t="shared" si="10"/>
        <v>90</v>
      </c>
    </row>
    <row r="96" spans="1:12">
      <c r="A96" s="212"/>
      <c r="B96" s="533" t="s">
        <v>1051</v>
      </c>
      <c r="C96" s="213">
        <v>3</v>
      </c>
      <c r="D96" s="213">
        <f t="shared" si="6"/>
        <v>9</v>
      </c>
      <c r="E96" s="311">
        <v>1.37</v>
      </c>
      <c r="F96" s="533">
        <f t="shared" si="7"/>
        <v>12.330000000000002</v>
      </c>
      <c r="G96" s="197">
        <v>11.11</v>
      </c>
      <c r="H96" s="512">
        <f t="shared" si="8"/>
        <v>99.99</v>
      </c>
      <c r="I96" s="311">
        <v>5.87</v>
      </c>
      <c r="J96" s="533">
        <f t="shared" si="9"/>
        <v>52.83</v>
      </c>
      <c r="K96" s="311">
        <v>7.11</v>
      </c>
      <c r="L96" s="533">
        <f t="shared" si="10"/>
        <v>63.99</v>
      </c>
    </row>
    <row r="97" spans="1:12">
      <c r="A97" s="212"/>
      <c r="B97" s="533" t="s">
        <v>1052</v>
      </c>
      <c r="C97" s="213">
        <v>2</v>
      </c>
      <c r="D97" s="213">
        <f t="shared" si="6"/>
        <v>6</v>
      </c>
      <c r="E97" s="311">
        <v>2.0499999999999998</v>
      </c>
      <c r="F97" s="533">
        <f t="shared" si="7"/>
        <v>12.299999999999999</v>
      </c>
      <c r="G97" s="197">
        <v>12.17</v>
      </c>
      <c r="H97" s="512">
        <f t="shared" si="8"/>
        <v>73.02</v>
      </c>
      <c r="I97" s="311">
        <v>6.89</v>
      </c>
      <c r="J97" s="533">
        <f t="shared" si="9"/>
        <v>41.339999999999996</v>
      </c>
      <c r="K97" s="311">
        <v>11</v>
      </c>
      <c r="L97" s="533">
        <f t="shared" si="10"/>
        <v>66</v>
      </c>
    </row>
    <row r="98" spans="1:12">
      <c r="A98" s="212"/>
      <c r="B98" s="533" t="s">
        <v>1053</v>
      </c>
      <c r="C98" s="213">
        <v>2</v>
      </c>
      <c r="D98" s="213">
        <f t="shared" si="6"/>
        <v>6</v>
      </c>
      <c r="E98" s="311">
        <v>6.69</v>
      </c>
      <c r="F98" s="533">
        <f t="shared" si="7"/>
        <v>40.14</v>
      </c>
      <c r="G98" s="197">
        <v>3.69</v>
      </c>
      <c r="H98" s="512">
        <f t="shared" si="8"/>
        <v>22.14</v>
      </c>
      <c r="I98" s="311">
        <v>4.3</v>
      </c>
      <c r="J98" s="533">
        <f t="shared" si="9"/>
        <v>25.799999999999997</v>
      </c>
      <c r="K98" s="311">
        <v>7</v>
      </c>
      <c r="L98" s="533">
        <f t="shared" si="10"/>
        <v>42</v>
      </c>
    </row>
    <row r="99" spans="1:12">
      <c r="A99" s="212"/>
      <c r="B99" s="533" t="s">
        <v>1054</v>
      </c>
      <c r="C99" s="213">
        <v>2</v>
      </c>
      <c r="D99" s="213">
        <f t="shared" si="6"/>
        <v>6</v>
      </c>
      <c r="E99" s="311">
        <v>15.9</v>
      </c>
      <c r="F99" s="533">
        <f t="shared" si="7"/>
        <v>95.4</v>
      </c>
      <c r="G99" s="197">
        <v>5.12</v>
      </c>
      <c r="H99" s="512">
        <f t="shared" si="8"/>
        <v>30.72</v>
      </c>
      <c r="I99" s="311">
        <v>14.9</v>
      </c>
      <c r="J99" s="533">
        <f t="shared" si="9"/>
        <v>89.4</v>
      </c>
      <c r="K99" s="311">
        <v>19</v>
      </c>
      <c r="L99" s="533">
        <f t="shared" si="10"/>
        <v>114</v>
      </c>
    </row>
    <row r="100" spans="1:12">
      <c r="A100" s="212"/>
      <c r="B100" s="533" t="s">
        <v>1055</v>
      </c>
      <c r="C100" s="213">
        <v>3</v>
      </c>
      <c r="D100" s="213">
        <f t="shared" si="6"/>
        <v>9</v>
      </c>
      <c r="E100" s="311">
        <v>11.76</v>
      </c>
      <c r="F100" s="533">
        <f t="shared" si="7"/>
        <v>105.84</v>
      </c>
      <c r="G100" s="197">
        <v>13.73</v>
      </c>
      <c r="H100" s="512">
        <f t="shared" si="8"/>
        <v>123.57000000000001</v>
      </c>
      <c r="I100" s="311">
        <v>13.2</v>
      </c>
      <c r="J100" s="533">
        <f t="shared" si="9"/>
        <v>118.8</v>
      </c>
      <c r="K100" s="311">
        <v>14</v>
      </c>
      <c r="L100" s="533">
        <f t="shared" si="10"/>
        <v>126</v>
      </c>
    </row>
    <row r="101" spans="1:12">
      <c r="A101" s="212"/>
      <c r="B101" s="533" t="s">
        <v>1056</v>
      </c>
      <c r="C101" s="213">
        <v>3</v>
      </c>
      <c r="D101" s="213">
        <f t="shared" si="6"/>
        <v>9</v>
      </c>
      <c r="E101" s="311">
        <v>13.36</v>
      </c>
      <c r="F101" s="533">
        <f t="shared" si="7"/>
        <v>120.24</v>
      </c>
      <c r="G101" s="197">
        <v>17.600000000000001</v>
      </c>
      <c r="H101" s="512">
        <f t="shared" si="8"/>
        <v>158.4</v>
      </c>
      <c r="I101" s="311">
        <v>14.8</v>
      </c>
      <c r="J101" s="533">
        <f t="shared" si="9"/>
        <v>133.20000000000002</v>
      </c>
      <c r="K101" s="311">
        <v>17</v>
      </c>
      <c r="L101" s="533">
        <f t="shared" si="10"/>
        <v>153</v>
      </c>
    </row>
    <row r="102" spans="1:12">
      <c r="A102" s="212"/>
      <c r="B102" s="533" t="s">
        <v>1057</v>
      </c>
      <c r="C102" s="213">
        <v>1</v>
      </c>
      <c r="D102" s="213">
        <f t="shared" si="6"/>
        <v>3</v>
      </c>
      <c r="E102" s="311">
        <v>15.35</v>
      </c>
      <c r="F102" s="533">
        <f t="shared" si="7"/>
        <v>46.05</v>
      </c>
      <c r="G102" s="197">
        <v>9.8699999999999992</v>
      </c>
      <c r="H102" s="512">
        <f t="shared" si="8"/>
        <v>29.61</v>
      </c>
      <c r="I102" s="311">
        <v>16.3</v>
      </c>
      <c r="J102" s="533">
        <f t="shared" si="9"/>
        <v>48.900000000000006</v>
      </c>
      <c r="K102" s="311">
        <v>28</v>
      </c>
      <c r="L102" s="533">
        <f t="shared" si="10"/>
        <v>84</v>
      </c>
    </row>
    <row r="103" spans="1:12" hidden="1">
      <c r="A103" s="212"/>
      <c r="B103" s="533" t="s">
        <v>1058</v>
      </c>
      <c r="C103" s="213">
        <v>1</v>
      </c>
      <c r="D103" s="213">
        <f t="shared" si="6"/>
        <v>3</v>
      </c>
      <c r="E103" s="311">
        <v>3.48</v>
      </c>
      <c r="F103" s="533">
        <f t="shared" si="7"/>
        <v>10.44</v>
      </c>
      <c r="G103" s="197">
        <v>3.48</v>
      </c>
      <c r="H103" s="512">
        <f t="shared" si="8"/>
        <v>10.44</v>
      </c>
      <c r="I103" s="311">
        <v>3.48</v>
      </c>
      <c r="J103" s="533">
        <f t="shared" si="9"/>
        <v>10.44</v>
      </c>
      <c r="K103" s="311">
        <f t="shared" si="11"/>
        <v>3.48</v>
      </c>
      <c r="L103" s="533">
        <f t="shared" si="10"/>
        <v>10.44</v>
      </c>
    </row>
    <row r="104" spans="1:12" hidden="1">
      <c r="A104" s="212"/>
      <c r="B104" s="533"/>
      <c r="C104" s="213"/>
      <c r="D104" s="213">
        <f t="shared" si="6"/>
        <v>0</v>
      </c>
      <c r="E104" s="311"/>
      <c r="F104" s="533">
        <f t="shared" si="7"/>
        <v>0</v>
      </c>
      <c r="G104" s="197">
        <v>0</v>
      </c>
      <c r="H104" s="512">
        <f t="shared" si="8"/>
        <v>0</v>
      </c>
      <c r="I104" s="311"/>
      <c r="J104" s="533">
        <f t="shared" si="9"/>
        <v>0</v>
      </c>
      <c r="K104" s="311"/>
      <c r="L104" s="533">
        <f t="shared" si="10"/>
        <v>0</v>
      </c>
    </row>
    <row r="105" spans="1:12">
      <c r="A105" s="212"/>
      <c r="B105" s="533" t="s">
        <v>1059</v>
      </c>
      <c r="C105" s="213">
        <v>1</v>
      </c>
      <c r="D105" s="213">
        <f t="shared" si="6"/>
        <v>3</v>
      </c>
      <c r="E105" s="311">
        <v>7.71</v>
      </c>
      <c r="F105" s="533">
        <f t="shared" si="7"/>
        <v>23.13</v>
      </c>
      <c r="G105" s="197">
        <v>40</v>
      </c>
      <c r="H105" s="512">
        <f t="shared" si="8"/>
        <v>120</v>
      </c>
      <c r="I105" s="311">
        <v>8.1999999999999993</v>
      </c>
      <c r="J105" s="533">
        <f t="shared" si="9"/>
        <v>24.599999999999998</v>
      </c>
      <c r="K105" s="311"/>
      <c r="L105" s="533">
        <f t="shared" si="10"/>
        <v>0</v>
      </c>
    </row>
    <row r="106" spans="1:12">
      <c r="A106" s="212"/>
      <c r="B106" s="533" t="s">
        <v>1060</v>
      </c>
      <c r="C106" s="213">
        <v>1</v>
      </c>
      <c r="D106" s="213">
        <f t="shared" si="6"/>
        <v>3</v>
      </c>
      <c r="E106" s="311">
        <v>3.89</v>
      </c>
      <c r="F106" s="533">
        <f t="shared" si="7"/>
        <v>11.67</v>
      </c>
      <c r="G106" s="197">
        <v>9.7100000000000009</v>
      </c>
      <c r="H106" s="512">
        <f t="shared" si="8"/>
        <v>29.130000000000003</v>
      </c>
      <c r="I106" s="311">
        <v>0</v>
      </c>
      <c r="J106" s="533">
        <f t="shared" si="9"/>
        <v>0</v>
      </c>
      <c r="K106" s="311"/>
      <c r="L106" s="533">
        <f t="shared" si="10"/>
        <v>0</v>
      </c>
    </row>
    <row r="107" spans="1:12">
      <c r="A107" s="212"/>
      <c r="B107" s="533" t="s">
        <v>1061</v>
      </c>
      <c r="C107" s="213">
        <v>1</v>
      </c>
      <c r="D107" s="213">
        <f t="shared" si="6"/>
        <v>3</v>
      </c>
      <c r="E107" s="311">
        <v>32.22</v>
      </c>
      <c r="F107" s="533">
        <f t="shared" si="7"/>
        <v>96.66</v>
      </c>
      <c r="G107" s="197">
        <v>11.98</v>
      </c>
      <c r="H107" s="512">
        <f t="shared" si="8"/>
        <v>35.94</v>
      </c>
      <c r="I107" s="311">
        <v>8</v>
      </c>
      <c r="J107" s="533">
        <f t="shared" si="9"/>
        <v>24</v>
      </c>
      <c r="K107" s="311">
        <v>15.92</v>
      </c>
      <c r="L107" s="533">
        <f t="shared" si="10"/>
        <v>47.76</v>
      </c>
    </row>
    <row r="108" spans="1:12">
      <c r="A108" s="212"/>
      <c r="B108" s="533" t="s">
        <v>1062</v>
      </c>
      <c r="C108" s="213">
        <v>1</v>
      </c>
      <c r="D108" s="213">
        <f t="shared" si="6"/>
        <v>3</v>
      </c>
      <c r="E108" s="311">
        <v>31.62</v>
      </c>
      <c r="F108" s="533">
        <f t="shared" si="7"/>
        <v>94.86</v>
      </c>
      <c r="G108" s="197">
        <v>19.420000000000002</v>
      </c>
      <c r="H108" s="512">
        <f t="shared" si="8"/>
        <v>58.260000000000005</v>
      </c>
      <c r="I108" s="311">
        <v>9</v>
      </c>
      <c r="J108" s="533">
        <f t="shared" si="9"/>
        <v>27</v>
      </c>
      <c r="K108" s="311">
        <v>27.69</v>
      </c>
      <c r="L108" s="533">
        <f t="shared" si="10"/>
        <v>83.070000000000007</v>
      </c>
    </row>
    <row r="109" spans="1:12">
      <c r="A109" s="212"/>
      <c r="B109" s="533" t="s">
        <v>1063</v>
      </c>
      <c r="C109" s="213">
        <v>1</v>
      </c>
      <c r="D109" s="213">
        <f t="shared" si="6"/>
        <v>3</v>
      </c>
      <c r="E109" s="311">
        <v>43</v>
      </c>
      <c r="F109" s="533">
        <f t="shared" si="7"/>
        <v>129</v>
      </c>
      <c r="G109" s="197">
        <v>9.35</v>
      </c>
      <c r="H109" s="512">
        <f t="shared" si="8"/>
        <v>28.049999999999997</v>
      </c>
      <c r="I109" s="311">
        <v>13</v>
      </c>
      <c r="J109" s="533">
        <f t="shared" si="9"/>
        <v>39</v>
      </c>
      <c r="K109" s="311">
        <v>121</v>
      </c>
      <c r="L109" s="533">
        <f t="shared" si="10"/>
        <v>363</v>
      </c>
    </row>
    <row r="110" spans="1:12">
      <c r="A110" s="212"/>
      <c r="B110" s="533" t="s">
        <v>1064</v>
      </c>
      <c r="C110" s="213">
        <v>1</v>
      </c>
      <c r="D110" s="213">
        <f t="shared" si="6"/>
        <v>3</v>
      </c>
      <c r="E110" s="311">
        <v>9.89</v>
      </c>
      <c r="F110" s="533">
        <f t="shared" si="7"/>
        <v>29.67</v>
      </c>
      <c r="G110" s="197">
        <v>13.67</v>
      </c>
      <c r="H110" s="512">
        <f t="shared" si="8"/>
        <v>41.01</v>
      </c>
      <c r="I110" s="311">
        <v>13</v>
      </c>
      <c r="J110" s="533">
        <f t="shared" si="9"/>
        <v>39</v>
      </c>
      <c r="K110" s="311">
        <v>14</v>
      </c>
      <c r="L110" s="533">
        <f t="shared" si="10"/>
        <v>42</v>
      </c>
    </row>
    <row r="111" spans="1:12">
      <c r="A111" s="212"/>
      <c r="B111" s="533" t="s">
        <v>1065</v>
      </c>
      <c r="C111" s="213">
        <v>1</v>
      </c>
      <c r="D111" s="213">
        <f t="shared" si="6"/>
        <v>3</v>
      </c>
      <c r="E111" s="311">
        <v>2.74</v>
      </c>
      <c r="F111" s="533">
        <f t="shared" si="7"/>
        <v>8.2200000000000006</v>
      </c>
      <c r="G111" s="197">
        <v>243.4</v>
      </c>
      <c r="H111" s="512">
        <f t="shared" si="8"/>
        <v>730.2</v>
      </c>
      <c r="I111" s="311">
        <v>9.23</v>
      </c>
      <c r="J111" s="533">
        <f t="shared" si="9"/>
        <v>27.69</v>
      </c>
      <c r="K111" s="311">
        <v>12</v>
      </c>
      <c r="L111" s="533">
        <f t="shared" si="10"/>
        <v>36</v>
      </c>
    </row>
    <row r="112" spans="1:12">
      <c r="A112" s="212"/>
      <c r="B112" s="533" t="s">
        <v>1066</v>
      </c>
      <c r="C112" s="213">
        <v>1</v>
      </c>
      <c r="D112" s="213">
        <f t="shared" si="6"/>
        <v>3</v>
      </c>
      <c r="E112" s="311">
        <v>82.12</v>
      </c>
      <c r="F112" s="533">
        <f t="shared" si="7"/>
        <v>246.36</v>
      </c>
      <c r="G112" s="197">
        <v>22.5</v>
      </c>
      <c r="H112" s="512">
        <f t="shared" si="8"/>
        <v>67.5</v>
      </c>
      <c r="I112" s="311">
        <v>90</v>
      </c>
      <c r="J112" s="533">
        <f t="shared" si="9"/>
        <v>270</v>
      </c>
      <c r="K112" s="311">
        <v>154</v>
      </c>
      <c r="L112" s="533">
        <f t="shared" si="10"/>
        <v>462</v>
      </c>
    </row>
    <row r="113" spans="1:12">
      <c r="A113" s="212"/>
      <c r="B113" s="533" t="s">
        <v>1067</v>
      </c>
      <c r="C113" s="213">
        <v>4</v>
      </c>
      <c r="D113" s="213">
        <f t="shared" si="6"/>
        <v>12</v>
      </c>
      <c r="E113" s="311">
        <v>8.7799999999999994</v>
      </c>
      <c r="F113" s="533">
        <f t="shared" si="7"/>
        <v>105.35999999999999</v>
      </c>
      <c r="G113" s="197">
        <v>64.430000000000007</v>
      </c>
      <c r="H113" s="512">
        <f t="shared" si="8"/>
        <v>773.16000000000008</v>
      </c>
      <c r="I113" s="311">
        <v>6</v>
      </c>
      <c r="J113" s="533">
        <f t="shared" si="9"/>
        <v>72</v>
      </c>
      <c r="K113" s="311">
        <v>4</v>
      </c>
      <c r="L113" s="533">
        <f t="shared" si="10"/>
        <v>48</v>
      </c>
    </row>
    <row r="114" spans="1:12">
      <c r="A114" s="212"/>
      <c r="B114" s="533" t="s">
        <v>1068</v>
      </c>
      <c r="C114" s="213">
        <v>1</v>
      </c>
      <c r="D114" s="213">
        <f t="shared" si="6"/>
        <v>3</v>
      </c>
      <c r="E114" s="311">
        <v>84.34</v>
      </c>
      <c r="F114" s="533">
        <f t="shared" si="7"/>
        <v>253.02</v>
      </c>
      <c r="G114" s="197">
        <v>94.16</v>
      </c>
      <c r="H114" s="512">
        <f t="shared" si="8"/>
        <v>282.48</v>
      </c>
      <c r="I114" s="311">
        <v>84.34</v>
      </c>
      <c r="J114" s="533">
        <f t="shared" si="9"/>
        <v>253.02</v>
      </c>
      <c r="K114" s="311">
        <v>220</v>
      </c>
      <c r="L114" s="533">
        <f t="shared" si="10"/>
        <v>660</v>
      </c>
    </row>
    <row r="115" spans="1:12">
      <c r="A115" s="212"/>
      <c r="B115" s="533" t="s">
        <v>1069</v>
      </c>
      <c r="C115" s="213">
        <v>1</v>
      </c>
      <c r="D115" s="213">
        <f t="shared" si="6"/>
        <v>3</v>
      </c>
      <c r="E115" s="311">
        <v>79.67</v>
      </c>
      <c r="F115" s="533">
        <f t="shared" si="7"/>
        <v>239.01</v>
      </c>
      <c r="G115" s="197">
        <v>21.5</v>
      </c>
      <c r="H115" s="512">
        <f t="shared" si="8"/>
        <v>64.5</v>
      </c>
      <c r="I115" s="311">
        <v>32</v>
      </c>
      <c r="J115" s="533">
        <f t="shared" si="9"/>
        <v>96</v>
      </c>
      <c r="K115" s="311">
        <v>155</v>
      </c>
      <c r="L115" s="533">
        <f t="shared" si="10"/>
        <v>465</v>
      </c>
    </row>
    <row r="116" spans="1:12">
      <c r="A116" s="212"/>
      <c r="B116" s="533" t="s">
        <v>1070</v>
      </c>
      <c r="C116" s="213">
        <v>2</v>
      </c>
      <c r="D116" s="213">
        <f t="shared" si="6"/>
        <v>6</v>
      </c>
      <c r="E116" s="311">
        <v>17.510000000000002</v>
      </c>
      <c r="F116" s="533">
        <f t="shared" si="7"/>
        <v>105.06</v>
      </c>
      <c r="G116" s="197">
        <v>21.5</v>
      </c>
      <c r="H116" s="512">
        <f t="shared" si="8"/>
        <v>129</v>
      </c>
      <c r="I116" s="311">
        <v>27</v>
      </c>
      <c r="J116" s="533">
        <f t="shared" si="9"/>
        <v>162</v>
      </c>
      <c r="K116" s="311">
        <v>36.35</v>
      </c>
      <c r="L116" s="533">
        <f t="shared" si="10"/>
        <v>218.10000000000002</v>
      </c>
    </row>
    <row r="117" spans="1:12">
      <c r="A117" s="212"/>
      <c r="B117" s="533" t="s">
        <v>1071</v>
      </c>
      <c r="C117" s="213">
        <v>2</v>
      </c>
      <c r="D117" s="213">
        <f t="shared" si="6"/>
        <v>6</v>
      </c>
      <c r="E117" s="311">
        <v>17.510000000000002</v>
      </c>
      <c r="F117" s="533">
        <f t="shared" si="7"/>
        <v>105.06</v>
      </c>
      <c r="G117" s="197">
        <v>21.5</v>
      </c>
      <c r="H117" s="512">
        <f t="shared" si="8"/>
        <v>129</v>
      </c>
      <c r="I117" s="311">
        <v>27</v>
      </c>
      <c r="J117" s="533">
        <f t="shared" si="9"/>
        <v>162</v>
      </c>
      <c r="K117" s="311">
        <v>36.35</v>
      </c>
      <c r="L117" s="533">
        <f t="shared" si="10"/>
        <v>218.10000000000002</v>
      </c>
    </row>
    <row r="118" spans="1:12">
      <c r="A118" s="212"/>
      <c r="B118" s="533" t="s">
        <v>1072</v>
      </c>
      <c r="C118" s="213">
        <v>2</v>
      </c>
      <c r="D118" s="213">
        <f t="shared" si="6"/>
        <v>6</v>
      </c>
      <c r="E118" s="311">
        <v>17.510000000000002</v>
      </c>
      <c r="F118" s="533">
        <f t="shared" si="7"/>
        <v>105.06</v>
      </c>
      <c r="G118" s="197">
        <v>21.5</v>
      </c>
      <c r="H118" s="512">
        <f t="shared" si="8"/>
        <v>129</v>
      </c>
      <c r="I118" s="311">
        <v>27</v>
      </c>
      <c r="J118" s="533">
        <f t="shared" si="9"/>
        <v>162</v>
      </c>
      <c r="K118" s="311">
        <v>36.35</v>
      </c>
      <c r="L118" s="533">
        <f t="shared" si="10"/>
        <v>218.10000000000002</v>
      </c>
    </row>
    <row r="119" spans="1:12">
      <c r="A119" s="212"/>
      <c r="B119" s="533" t="s">
        <v>1073</v>
      </c>
      <c r="C119" s="213">
        <v>2</v>
      </c>
      <c r="D119" s="213">
        <f t="shared" si="6"/>
        <v>6</v>
      </c>
      <c r="E119" s="311">
        <v>17.510000000000002</v>
      </c>
      <c r="F119" s="533">
        <f t="shared" si="7"/>
        <v>105.06</v>
      </c>
      <c r="G119" s="197">
        <v>6.3</v>
      </c>
      <c r="H119" s="512">
        <f t="shared" si="8"/>
        <v>37.799999999999997</v>
      </c>
      <c r="I119" s="311">
        <v>27</v>
      </c>
      <c r="J119" s="533">
        <f t="shared" si="9"/>
        <v>162</v>
      </c>
      <c r="K119" s="311">
        <v>36.35</v>
      </c>
      <c r="L119" s="533">
        <f t="shared" si="10"/>
        <v>218.10000000000002</v>
      </c>
    </row>
    <row r="120" spans="1:12">
      <c r="A120" s="212"/>
      <c r="B120" s="533" t="s">
        <v>1074</v>
      </c>
      <c r="C120" s="213">
        <v>4</v>
      </c>
      <c r="D120" s="213">
        <f t="shared" si="6"/>
        <v>12</v>
      </c>
      <c r="E120" s="311">
        <v>17.510000000000002</v>
      </c>
      <c r="F120" s="533">
        <f t="shared" si="7"/>
        <v>210.12</v>
      </c>
      <c r="G120" s="197">
        <v>35.39</v>
      </c>
      <c r="H120" s="512">
        <f t="shared" si="8"/>
        <v>424.68</v>
      </c>
      <c r="I120" s="311">
        <v>27</v>
      </c>
      <c r="J120" s="533">
        <f t="shared" si="9"/>
        <v>324</v>
      </c>
      <c r="K120" s="311">
        <v>36.35</v>
      </c>
      <c r="L120" s="533">
        <f t="shared" si="10"/>
        <v>436.20000000000005</v>
      </c>
    </row>
    <row r="121" spans="1:12">
      <c r="A121" s="212"/>
      <c r="B121" s="533" t="s">
        <v>1075</v>
      </c>
      <c r="C121" s="213">
        <v>1</v>
      </c>
      <c r="D121" s="213">
        <f t="shared" si="6"/>
        <v>3</v>
      </c>
      <c r="E121" s="311">
        <v>23.69</v>
      </c>
      <c r="F121" s="533">
        <f t="shared" si="7"/>
        <v>71.070000000000007</v>
      </c>
      <c r="G121" s="197">
        <v>34</v>
      </c>
      <c r="H121" s="512">
        <f t="shared" si="8"/>
        <v>102</v>
      </c>
      <c r="I121" s="311"/>
      <c r="J121" s="533">
        <f t="shared" si="9"/>
        <v>0</v>
      </c>
      <c r="K121" s="311"/>
      <c r="L121" s="533">
        <f t="shared" si="10"/>
        <v>0</v>
      </c>
    </row>
    <row r="122" spans="1:12">
      <c r="A122" s="212"/>
      <c r="B122" s="533" t="s">
        <v>1076</v>
      </c>
      <c r="C122" s="213">
        <v>1</v>
      </c>
      <c r="D122" s="213">
        <f t="shared" si="6"/>
        <v>3</v>
      </c>
      <c r="E122" s="311">
        <v>62</v>
      </c>
      <c r="F122" s="533">
        <f t="shared" si="7"/>
        <v>186</v>
      </c>
      <c r="G122" s="197">
        <v>15</v>
      </c>
      <c r="H122" s="512">
        <f t="shared" si="8"/>
        <v>45</v>
      </c>
      <c r="I122" s="311"/>
      <c r="J122" s="533">
        <f t="shared" si="9"/>
        <v>0</v>
      </c>
      <c r="K122" s="311"/>
      <c r="L122" s="533">
        <f t="shared" si="10"/>
        <v>0</v>
      </c>
    </row>
    <row r="123" spans="1:12">
      <c r="A123" s="212"/>
      <c r="B123" s="533" t="s">
        <v>1077</v>
      </c>
      <c r="C123" s="213">
        <v>1</v>
      </c>
      <c r="D123" s="213">
        <f t="shared" si="6"/>
        <v>3</v>
      </c>
      <c r="E123" s="311">
        <v>13</v>
      </c>
      <c r="F123" s="533">
        <f t="shared" si="7"/>
        <v>39</v>
      </c>
      <c r="G123" s="197">
        <v>0</v>
      </c>
      <c r="H123" s="512">
        <f t="shared" si="8"/>
        <v>0</v>
      </c>
      <c r="I123" s="311"/>
      <c r="J123" s="533">
        <f t="shared" si="9"/>
        <v>0</v>
      </c>
      <c r="K123" s="311"/>
      <c r="L123" s="533">
        <f t="shared" si="10"/>
        <v>0</v>
      </c>
    </row>
    <row r="124" spans="1:12">
      <c r="A124" s="212"/>
      <c r="B124" s="533" t="s">
        <v>1078</v>
      </c>
      <c r="C124" s="213">
        <v>2</v>
      </c>
      <c r="D124" s="213">
        <f t="shared" si="6"/>
        <v>6</v>
      </c>
      <c r="E124" s="311">
        <v>21.45</v>
      </c>
      <c r="F124" s="533">
        <f t="shared" si="7"/>
        <v>128.69999999999999</v>
      </c>
      <c r="G124" s="197">
        <v>3.57</v>
      </c>
      <c r="H124" s="512">
        <f t="shared" si="8"/>
        <v>21.419999999999998</v>
      </c>
      <c r="I124" s="311"/>
      <c r="J124" s="533">
        <f t="shared" si="9"/>
        <v>0</v>
      </c>
      <c r="K124" s="311"/>
      <c r="L124" s="533">
        <f t="shared" si="10"/>
        <v>0</v>
      </c>
    </row>
    <row r="125" spans="1:12">
      <c r="A125" s="212"/>
      <c r="B125" s="533" t="s">
        <v>1079</v>
      </c>
      <c r="C125" s="213">
        <v>6</v>
      </c>
      <c r="D125" s="213">
        <f t="shared" si="6"/>
        <v>18</v>
      </c>
      <c r="E125" s="311">
        <v>6.8</v>
      </c>
      <c r="F125" s="533">
        <f t="shared" si="7"/>
        <v>122.39999999999999</v>
      </c>
      <c r="G125" s="197">
        <v>6.14</v>
      </c>
      <c r="H125" s="512">
        <f t="shared" si="8"/>
        <v>110.52</v>
      </c>
      <c r="I125" s="311">
        <v>4.9000000000000004</v>
      </c>
      <c r="J125" s="533">
        <f t="shared" si="9"/>
        <v>88.2</v>
      </c>
      <c r="K125" s="311">
        <v>5.3</v>
      </c>
      <c r="L125" s="533">
        <f t="shared" si="10"/>
        <v>95.399999999999991</v>
      </c>
    </row>
    <row r="126" spans="1:12">
      <c r="A126" s="212"/>
      <c r="B126" s="533" t="s">
        <v>1080</v>
      </c>
      <c r="C126" s="213">
        <v>3</v>
      </c>
      <c r="D126" s="213">
        <f t="shared" si="6"/>
        <v>9</v>
      </c>
      <c r="E126" s="311">
        <v>10.83</v>
      </c>
      <c r="F126" s="533">
        <f t="shared" si="7"/>
        <v>97.47</v>
      </c>
      <c r="G126" s="197">
        <v>26.84</v>
      </c>
      <c r="H126" s="512">
        <f t="shared" si="8"/>
        <v>241.56</v>
      </c>
      <c r="I126" s="311">
        <v>7.3</v>
      </c>
      <c r="J126" s="533">
        <f t="shared" si="9"/>
        <v>65.7</v>
      </c>
      <c r="K126" s="311">
        <v>16.5</v>
      </c>
      <c r="L126" s="533">
        <f t="shared" si="10"/>
        <v>148.5</v>
      </c>
    </row>
    <row r="127" spans="1:12">
      <c r="A127" s="212"/>
      <c r="B127" s="533" t="s">
        <v>1081</v>
      </c>
      <c r="C127" s="213">
        <v>1</v>
      </c>
      <c r="D127" s="213">
        <f t="shared" si="6"/>
        <v>3</v>
      </c>
      <c r="E127" s="311">
        <v>22</v>
      </c>
      <c r="F127" s="533">
        <f t="shared" si="7"/>
        <v>66</v>
      </c>
      <c r="G127" s="197">
        <v>27.04</v>
      </c>
      <c r="H127" s="512">
        <f t="shared" si="8"/>
        <v>81.12</v>
      </c>
      <c r="I127" s="311">
        <v>23</v>
      </c>
      <c r="J127" s="533">
        <f t="shared" si="9"/>
        <v>69</v>
      </c>
      <c r="K127" s="311">
        <v>44</v>
      </c>
      <c r="L127" s="533">
        <f t="shared" si="10"/>
        <v>132</v>
      </c>
    </row>
    <row r="128" spans="1:12">
      <c r="A128" s="212"/>
      <c r="B128" s="533" t="s">
        <v>1082</v>
      </c>
      <c r="C128" s="213">
        <v>1</v>
      </c>
      <c r="D128" s="213">
        <f t="shared" si="6"/>
        <v>3</v>
      </c>
      <c r="E128" s="311">
        <v>43</v>
      </c>
      <c r="F128" s="533">
        <f t="shared" si="7"/>
        <v>129</v>
      </c>
      <c r="G128" s="197">
        <v>1.62</v>
      </c>
      <c r="H128" s="512">
        <f t="shared" si="8"/>
        <v>4.8600000000000003</v>
      </c>
      <c r="I128" s="311">
        <v>36</v>
      </c>
      <c r="J128" s="533">
        <f t="shared" si="9"/>
        <v>108</v>
      </c>
      <c r="K128" s="311">
        <v>47</v>
      </c>
      <c r="L128" s="533">
        <f t="shared" si="10"/>
        <v>141</v>
      </c>
    </row>
    <row r="129" spans="1:12">
      <c r="A129" s="212"/>
      <c r="B129" s="533" t="s">
        <v>1083</v>
      </c>
      <c r="C129" s="213">
        <v>8</v>
      </c>
      <c r="D129" s="213">
        <f t="shared" si="6"/>
        <v>24</v>
      </c>
      <c r="E129" s="311">
        <v>1.62</v>
      </c>
      <c r="F129" s="533">
        <f t="shared" si="7"/>
        <v>38.880000000000003</v>
      </c>
      <c r="G129" s="197">
        <v>56.85</v>
      </c>
      <c r="H129" s="512">
        <f t="shared" si="8"/>
        <v>1364.4</v>
      </c>
      <c r="I129" s="311">
        <v>2</v>
      </c>
      <c r="J129" s="533">
        <f t="shared" si="9"/>
        <v>48</v>
      </c>
      <c r="K129" s="311">
        <v>12</v>
      </c>
      <c r="L129" s="533">
        <f t="shared" si="10"/>
        <v>288</v>
      </c>
    </row>
    <row r="130" spans="1:12">
      <c r="A130" s="212"/>
      <c r="B130" s="533" t="s">
        <v>1084</v>
      </c>
      <c r="C130" s="213">
        <v>1</v>
      </c>
      <c r="D130" s="213">
        <f t="shared" si="6"/>
        <v>3</v>
      </c>
      <c r="E130" s="311">
        <v>24.77</v>
      </c>
      <c r="F130" s="533">
        <f t="shared" si="7"/>
        <v>74.31</v>
      </c>
      <c r="G130" s="197">
        <v>60</v>
      </c>
      <c r="H130" s="512">
        <f t="shared" si="8"/>
        <v>180</v>
      </c>
      <c r="I130" s="311">
        <v>24.77</v>
      </c>
      <c r="J130" s="533">
        <f t="shared" si="9"/>
        <v>74.31</v>
      </c>
      <c r="K130" s="311">
        <v>200</v>
      </c>
      <c r="L130" s="533">
        <f t="shared" si="10"/>
        <v>600</v>
      </c>
    </row>
    <row r="131" spans="1:12">
      <c r="A131" s="212"/>
      <c r="B131" s="533" t="s">
        <v>1085</v>
      </c>
      <c r="C131" s="213">
        <v>1</v>
      </c>
      <c r="D131" s="213">
        <f t="shared" si="6"/>
        <v>3</v>
      </c>
      <c r="E131" s="311">
        <v>9.8000000000000007</v>
      </c>
      <c r="F131" s="533">
        <f t="shared" si="7"/>
        <v>29.400000000000002</v>
      </c>
      <c r="G131" s="197">
        <v>20.27</v>
      </c>
      <c r="H131" s="512">
        <f t="shared" si="8"/>
        <v>60.81</v>
      </c>
      <c r="I131" s="311">
        <v>16</v>
      </c>
      <c r="J131" s="533">
        <f t="shared" si="9"/>
        <v>48</v>
      </c>
      <c r="K131" s="311">
        <v>63</v>
      </c>
      <c r="L131" s="533">
        <f t="shared" si="10"/>
        <v>189</v>
      </c>
    </row>
    <row r="132" spans="1:12">
      <c r="A132" s="212"/>
      <c r="B132" s="533" t="s">
        <v>1086</v>
      </c>
      <c r="C132" s="213">
        <v>6</v>
      </c>
      <c r="D132" s="213">
        <f t="shared" si="6"/>
        <v>18</v>
      </c>
      <c r="E132" s="311">
        <v>12.34</v>
      </c>
      <c r="F132" s="533">
        <f t="shared" si="7"/>
        <v>222.12</v>
      </c>
      <c r="G132" s="197">
        <v>57.82</v>
      </c>
      <c r="H132" s="512">
        <f t="shared" si="8"/>
        <v>1040.76</v>
      </c>
      <c r="I132" s="311">
        <v>16</v>
      </c>
      <c r="J132" s="533">
        <f t="shared" si="9"/>
        <v>288</v>
      </c>
      <c r="K132" s="311">
        <v>31</v>
      </c>
      <c r="L132" s="533">
        <f t="shared" si="10"/>
        <v>558</v>
      </c>
    </row>
    <row r="133" spans="1:12">
      <c r="A133" s="212"/>
      <c r="B133" s="533" t="s">
        <v>1087</v>
      </c>
      <c r="C133" s="213">
        <v>1</v>
      </c>
      <c r="D133" s="213">
        <f t="shared" si="6"/>
        <v>3</v>
      </c>
      <c r="E133" s="311">
        <v>24</v>
      </c>
      <c r="F133" s="533">
        <f t="shared" si="7"/>
        <v>72</v>
      </c>
      <c r="G133" s="197">
        <v>13.19</v>
      </c>
      <c r="H133" s="512">
        <f t="shared" si="8"/>
        <v>39.57</v>
      </c>
      <c r="I133" s="311">
        <v>90</v>
      </c>
      <c r="J133" s="533">
        <f t="shared" si="9"/>
        <v>270</v>
      </c>
      <c r="K133" s="311">
        <v>22</v>
      </c>
      <c r="L133" s="533">
        <f t="shared" si="10"/>
        <v>66</v>
      </c>
    </row>
    <row r="134" spans="1:12">
      <c r="A134" s="212"/>
      <c r="B134" s="533" t="s">
        <v>1088</v>
      </c>
      <c r="C134" s="213">
        <v>6</v>
      </c>
      <c r="D134" s="213">
        <f t="shared" si="6"/>
        <v>18</v>
      </c>
      <c r="E134" s="311">
        <v>6.15</v>
      </c>
      <c r="F134" s="533">
        <f t="shared" si="7"/>
        <v>110.7</v>
      </c>
      <c r="G134" s="197">
        <v>111.6</v>
      </c>
      <c r="H134" s="512">
        <f t="shared" si="8"/>
        <v>2008.8</v>
      </c>
      <c r="I134" s="311">
        <v>9</v>
      </c>
      <c r="J134" s="533">
        <f t="shared" si="9"/>
        <v>162</v>
      </c>
      <c r="K134" s="311">
        <v>12</v>
      </c>
      <c r="L134" s="533">
        <f t="shared" si="10"/>
        <v>216</v>
      </c>
    </row>
    <row r="135" spans="1:12">
      <c r="A135" s="212"/>
      <c r="B135" s="533" t="s">
        <v>1089</v>
      </c>
      <c r="C135" s="213">
        <v>1</v>
      </c>
      <c r="D135" s="213">
        <f t="shared" si="6"/>
        <v>3</v>
      </c>
      <c r="E135" s="311">
        <v>352</v>
      </c>
      <c r="F135" s="533">
        <f t="shared" si="7"/>
        <v>1056</v>
      </c>
      <c r="G135" s="197">
        <v>628</v>
      </c>
      <c r="H135" s="512">
        <f t="shared" si="8"/>
        <v>1884</v>
      </c>
      <c r="I135" s="311">
        <v>210</v>
      </c>
      <c r="J135" s="533">
        <f t="shared" si="9"/>
        <v>630</v>
      </c>
      <c r="K135" s="311"/>
      <c r="L135" s="533">
        <f t="shared" si="10"/>
        <v>0</v>
      </c>
    </row>
    <row r="136" spans="1:12">
      <c r="A136" s="212"/>
      <c r="B136" s="533" t="s">
        <v>1090</v>
      </c>
      <c r="C136" s="213">
        <v>1</v>
      </c>
      <c r="D136" s="213">
        <f t="shared" si="6"/>
        <v>3</v>
      </c>
      <c r="E136" s="311">
        <v>302.86</v>
      </c>
      <c r="F136" s="533">
        <f t="shared" si="7"/>
        <v>908.58</v>
      </c>
      <c r="G136" s="197">
        <v>254.88</v>
      </c>
      <c r="H136" s="512">
        <f t="shared" si="8"/>
        <v>764.64</v>
      </c>
      <c r="I136" s="311">
        <v>300</v>
      </c>
      <c r="J136" s="533">
        <f t="shared" si="9"/>
        <v>900</v>
      </c>
      <c r="K136" s="311">
        <v>383</v>
      </c>
      <c r="L136" s="533">
        <f t="shared" si="10"/>
        <v>1149</v>
      </c>
    </row>
    <row r="137" spans="1:12">
      <c r="A137" s="212"/>
      <c r="B137" s="533" t="s">
        <v>1091</v>
      </c>
      <c r="C137" s="213">
        <v>1</v>
      </c>
      <c r="D137" s="213">
        <f t="shared" si="6"/>
        <v>3</v>
      </c>
      <c r="E137" s="311">
        <v>165.75</v>
      </c>
      <c r="F137" s="533">
        <f t="shared" si="7"/>
        <v>497.25</v>
      </c>
      <c r="G137" s="197">
        <v>900</v>
      </c>
      <c r="H137" s="512">
        <f t="shared" si="8"/>
        <v>2700</v>
      </c>
      <c r="I137" s="311"/>
      <c r="J137" s="533">
        <f t="shared" si="9"/>
        <v>0</v>
      </c>
      <c r="K137" s="311">
        <v>288</v>
      </c>
      <c r="L137" s="533">
        <f t="shared" si="10"/>
        <v>864</v>
      </c>
    </row>
    <row r="138" spans="1:12">
      <c r="A138" s="212"/>
      <c r="B138" s="533" t="s">
        <v>1092</v>
      </c>
      <c r="C138" s="213">
        <v>1</v>
      </c>
      <c r="D138" s="213">
        <f t="shared" si="6"/>
        <v>3</v>
      </c>
      <c r="E138" s="311"/>
      <c r="F138" s="533">
        <f t="shared" si="7"/>
        <v>0</v>
      </c>
      <c r="G138" s="197">
        <v>42</v>
      </c>
      <c r="H138" s="512">
        <f t="shared" si="8"/>
        <v>126</v>
      </c>
      <c r="I138" s="311">
        <v>0</v>
      </c>
      <c r="J138" s="533">
        <f t="shared" si="9"/>
        <v>0</v>
      </c>
      <c r="K138" s="311">
        <f t="shared" si="11"/>
        <v>0</v>
      </c>
      <c r="L138" s="533">
        <f t="shared" si="10"/>
        <v>0</v>
      </c>
    </row>
    <row r="139" spans="1:12" ht="15" customHeight="1">
      <c r="A139" s="212"/>
      <c r="B139" s="533" t="s">
        <v>1093</v>
      </c>
      <c r="C139" s="213">
        <v>6</v>
      </c>
      <c r="D139" s="213">
        <f t="shared" si="6"/>
        <v>18</v>
      </c>
      <c r="E139" s="311">
        <v>40.950000000000003</v>
      </c>
      <c r="F139" s="533">
        <f t="shared" si="7"/>
        <v>737.1</v>
      </c>
      <c r="G139" s="197">
        <v>42</v>
      </c>
      <c r="H139" s="512">
        <f t="shared" si="8"/>
        <v>756</v>
      </c>
      <c r="I139" s="311">
        <v>53</v>
      </c>
      <c r="J139" s="533">
        <f t="shared" si="9"/>
        <v>954</v>
      </c>
      <c r="K139" s="311">
        <v>40.950000000000003</v>
      </c>
      <c r="L139" s="533">
        <f t="shared" si="10"/>
        <v>737.1</v>
      </c>
    </row>
    <row r="140" spans="1:12">
      <c r="A140" s="212"/>
      <c r="B140" s="533" t="s">
        <v>1094</v>
      </c>
      <c r="C140" s="213">
        <v>6</v>
      </c>
      <c r="D140" s="213">
        <f t="shared" ref="D140:D164" si="12">C140*$C$7</f>
        <v>18</v>
      </c>
      <c r="E140" s="311">
        <v>69.5</v>
      </c>
      <c r="F140" s="533">
        <f t="shared" ref="F140:F164" si="13">E140*D140</f>
        <v>1251</v>
      </c>
      <c r="G140" s="197">
        <v>42</v>
      </c>
      <c r="H140" s="512">
        <f t="shared" ref="H140:H177" si="14">G140*D140</f>
        <v>756</v>
      </c>
      <c r="I140" s="311">
        <v>53</v>
      </c>
      <c r="J140" s="533">
        <f t="shared" ref="J140:J177" si="15">I140*D140</f>
        <v>954</v>
      </c>
      <c r="K140" s="311">
        <f t="shared" si="11"/>
        <v>69.5</v>
      </c>
      <c r="L140" s="533">
        <f t="shared" ref="L140:L177" si="16">K140*D140</f>
        <v>1251</v>
      </c>
    </row>
    <row r="141" spans="1:12">
      <c r="A141" s="212"/>
      <c r="B141" s="533" t="s">
        <v>1095</v>
      </c>
      <c r="C141" s="213">
        <v>6</v>
      </c>
      <c r="D141" s="213">
        <f t="shared" si="12"/>
        <v>18</v>
      </c>
      <c r="E141" s="311">
        <v>56.04</v>
      </c>
      <c r="F141" s="533">
        <f t="shared" si="13"/>
        <v>1008.72</v>
      </c>
      <c r="G141" s="197">
        <v>194</v>
      </c>
      <c r="H141" s="512">
        <f t="shared" si="14"/>
        <v>3492</v>
      </c>
      <c r="I141" s="311">
        <v>53</v>
      </c>
      <c r="J141" s="533">
        <f t="shared" si="15"/>
        <v>954</v>
      </c>
      <c r="K141" s="311">
        <f t="shared" ref="K141:K164" si="17">E141</f>
        <v>56.04</v>
      </c>
      <c r="L141" s="533">
        <f t="shared" si="16"/>
        <v>1008.72</v>
      </c>
    </row>
    <row r="142" spans="1:12">
      <c r="A142" s="212"/>
      <c r="B142" s="533" t="s">
        <v>1096</v>
      </c>
      <c r="C142" s="213">
        <v>2</v>
      </c>
      <c r="D142" s="213">
        <f t="shared" si="12"/>
        <v>6</v>
      </c>
      <c r="E142" s="311">
        <v>35.32</v>
      </c>
      <c r="F142" s="533">
        <f t="shared" si="13"/>
        <v>211.92000000000002</v>
      </c>
      <c r="G142" s="197">
        <v>6.69</v>
      </c>
      <c r="H142" s="512">
        <f t="shared" si="14"/>
        <v>40.14</v>
      </c>
      <c r="I142" s="311">
        <v>86</v>
      </c>
      <c r="J142" s="533">
        <f t="shared" si="15"/>
        <v>516</v>
      </c>
      <c r="K142" s="311">
        <v>110</v>
      </c>
      <c r="L142" s="533">
        <f t="shared" si="16"/>
        <v>660</v>
      </c>
    </row>
    <row r="143" spans="1:12">
      <c r="A143" s="212"/>
      <c r="B143" s="533" t="s">
        <v>1097</v>
      </c>
      <c r="C143" s="213">
        <v>10</v>
      </c>
      <c r="D143" s="213">
        <f t="shared" si="12"/>
        <v>30</v>
      </c>
      <c r="E143" s="311">
        <v>9.0500000000000007</v>
      </c>
      <c r="F143" s="533">
        <f t="shared" si="13"/>
        <v>271.5</v>
      </c>
      <c r="G143" s="197">
        <v>8.5399999999999991</v>
      </c>
      <c r="H143" s="512">
        <f t="shared" si="14"/>
        <v>256.2</v>
      </c>
      <c r="I143" s="311">
        <v>2</v>
      </c>
      <c r="J143" s="533">
        <f t="shared" si="15"/>
        <v>60</v>
      </c>
      <c r="K143" s="311">
        <v>44</v>
      </c>
      <c r="L143" s="533">
        <f t="shared" si="16"/>
        <v>1320</v>
      </c>
    </row>
    <row r="144" spans="1:12">
      <c r="A144" s="212"/>
      <c r="B144" s="533" t="s">
        <v>1098</v>
      </c>
      <c r="C144" s="213">
        <v>10</v>
      </c>
      <c r="D144" s="213">
        <f t="shared" si="12"/>
        <v>30</v>
      </c>
      <c r="E144" s="311">
        <v>11.58</v>
      </c>
      <c r="F144" s="533">
        <f t="shared" si="13"/>
        <v>347.4</v>
      </c>
      <c r="G144" s="197">
        <v>0</v>
      </c>
      <c r="H144" s="512">
        <f t="shared" si="14"/>
        <v>0</v>
      </c>
      <c r="I144" s="311">
        <v>31</v>
      </c>
      <c r="J144" s="533">
        <f t="shared" si="15"/>
        <v>930</v>
      </c>
      <c r="K144" s="311">
        <v>53</v>
      </c>
      <c r="L144" s="533">
        <f t="shared" si="16"/>
        <v>1590</v>
      </c>
    </row>
    <row r="145" spans="1:12">
      <c r="A145" s="212"/>
      <c r="B145" s="533" t="s">
        <v>1099</v>
      </c>
      <c r="C145" s="213">
        <v>1</v>
      </c>
      <c r="D145" s="213">
        <f t="shared" si="12"/>
        <v>3</v>
      </c>
      <c r="E145" s="311">
        <v>8.42</v>
      </c>
      <c r="F145" s="533">
        <f t="shared" si="13"/>
        <v>25.259999999999998</v>
      </c>
      <c r="G145" s="197">
        <v>3.5</v>
      </c>
      <c r="H145" s="512">
        <f t="shared" si="14"/>
        <v>10.5</v>
      </c>
      <c r="I145" s="311">
        <v>9</v>
      </c>
      <c r="J145" s="533">
        <f t="shared" si="15"/>
        <v>27</v>
      </c>
      <c r="K145" s="311">
        <f t="shared" si="17"/>
        <v>8.42</v>
      </c>
      <c r="L145" s="533">
        <f t="shared" si="16"/>
        <v>25.259999999999998</v>
      </c>
    </row>
    <row r="146" spans="1:12">
      <c r="A146" s="212"/>
      <c r="B146" s="533" t="s">
        <v>1100</v>
      </c>
      <c r="C146" s="213">
        <v>1</v>
      </c>
      <c r="D146" s="213">
        <f t="shared" si="12"/>
        <v>3</v>
      </c>
      <c r="E146" s="311">
        <v>47</v>
      </c>
      <c r="F146" s="533">
        <f t="shared" si="13"/>
        <v>141</v>
      </c>
      <c r="G146" s="197">
        <v>1680.6222</v>
      </c>
      <c r="H146" s="512">
        <f t="shared" si="14"/>
        <v>5041.8666000000003</v>
      </c>
      <c r="I146" s="311">
        <v>89</v>
      </c>
      <c r="J146" s="533">
        <f t="shared" si="15"/>
        <v>267</v>
      </c>
      <c r="K146" s="311"/>
      <c r="L146" s="533">
        <f t="shared" si="16"/>
        <v>0</v>
      </c>
    </row>
    <row r="147" spans="1:12">
      <c r="A147" s="212"/>
      <c r="B147" s="533" t="s">
        <v>1101</v>
      </c>
      <c r="C147" s="213">
        <v>1</v>
      </c>
      <c r="D147" s="213">
        <f t="shared" si="12"/>
        <v>3</v>
      </c>
      <c r="E147" s="311">
        <v>1200</v>
      </c>
      <c r="F147" s="533">
        <f t="shared" si="13"/>
        <v>3600</v>
      </c>
      <c r="G147" s="197">
        <v>86.82</v>
      </c>
      <c r="H147" s="512">
        <f t="shared" si="14"/>
        <v>260.45999999999998</v>
      </c>
      <c r="I147" s="311">
        <v>1450</v>
      </c>
      <c r="J147" s="533">
        <f t="shared" si="15"/>
        <v>4350</v>
      </c>
      <c r="K147" s="311">
        <v>1700</v>
      </c>
      <c r="L147" s="533">
        <f t="shared" si="16"/>
        <v>5100</v>
      </c>
    </row>
    <row r="148" spans="1:12">
      <c r="A148" s="212"/>
      <c r="B148" s="533" t="s">
        <v>1102</v>
      </c>
      <c r="C148" s="213">
        <v>3</v>
      </c>
      <c r="D148" s="213">
        <f t="shared" si="12"/>
        <v>9</v>
      </c>
      <c r="E148" s="311">
        <v>82.28</v>
      </c>
      <c r="F148" s="533">
        <f t="shared" si="13"/>
        <v>740.52</v>
      </c>
      <c r="G148" s="197">
        <v>40</v>
      </c>
      <c r="H148" s="512">
        <f t="shared" si="14"/>
        <v>360</v>
      </c>
      <c r="I148" s="311">
        <v>79</v>
      </c>
      <c r="J148" s="533">
        <f t="shared" si="15"/>
        <v>711</v>
      </c>
      <c r="K148" s="311">
        <v>97</v>
      </c>
      <c r="L148" s="533">
        <f t="shared" si="16"/>
        <v>873</v>
      </c>
    </row>
    <row r="149" spans="1:12">
      <c r="A149" s="212"/>
      <c r="B149" s="533" t="s">
        <v>1103</v>
      </c>
      <c r="C149" s="213">
        <v>2</v>
      </c>
      <c r="D149" s="213">
        <f t="shared" si="12"/>
        <v>6</v>
      </c>
      <c r="E149" s="311">
        <v>82.28</v>
      </c>
      <c r="F149" s="533">
        <f t="shared" si="13"/>
        <v>493.68</v>
      </c>
      <c r="G149" s="197">
        <v>250</v>
      </c>
      <c r="H149" s="512">
        <f t="shared" si="14"/>
        <v>1500</v>
      </c>
      <c r="I149" s="311">
        <v>69</v>
      </c>
      <c r="J149" s="533">
        <f t="shared" si="15"/>
        <v>414</v>
      </c>
      <c r="K149" s="311">
        <v>83</v>
      </c>
      <c r="L149" s="533">
        <f t="shared" si="16"/>
        <v>498</v>
      </c>
    </row>
    <row r="150" spans="1:12">
      <c r="A150" s="212"/>
      <c r="B150" s="533" t="s">
        <v>1104</v>
      </c>
      <c r="C150" s="213">
        <v>2</v>
      </c>
      <c r="D150" s="213">
        <f t="shared" si="12"/>
        <v>6</v>
      </c>
      <c r="E150" s="311"/>
      <c r="F150" s="533">
        <f t="shared" si="13"/>
        <v>0</v>
      </c>
      <c r="G150" s="197">
        <v>40</v>
      </c>
      <c r="H150" s="512">
        <f t="shared" si="14"/>
        <v>240</v>
      </c>
      <c r="I150" s="311">
        <v>0</v>
      </c>
      <c r="J150" s="533">
        <f t="shared" si="15"/>
        <v>0</v>
      </c>
      <c r="K150" s="311">
        <f t="shared" si="17"/>
        <v>0</v>
      </c>
      <c r="L150" s="533">
        <f t="shared" si="16"/>
        <v>0</v>
      </c>
    </row>
    <row r="151" spans="1:12">
      <c r="A151" s="212"/>
      <c r="B151" s="533" t="s">
        <v>1105</v>
      </c>
      <c r="C151" s="213">
        <v>15</v>
      </c>
      <c r="D151" s="213">
        <f t="shared" si="12"/>
        <v>45</v>
      </c>
      <c r="E151" s="311">
        <v>19.579999999999998</v>
      </c>
      <c r="F151" s="533">
        <f t="shared" si="13"/>
        <v>881.09999999999991</v>
      </c>
      <c r="G151" s="197">
        <v>6.97</v>
      </c>
      <c r="H151" s="512">
        <f t="shared" si="14"/>
        <v>313.64999999999998</v>
      </c>
      <c r="I151" s="311">
        <v>24</v>
      </c>
      <c r="J151" s="533">
        <f t="shared" si="15"/>
        <v>1080</v>
      </c>
      <c r="K151" s="311">
        <v>26</v>
      </c>
      <c r="L151" s="533">
        <f t="shared" si="16"/>
        <v>1170</v>
      </c>
    </row>
    <row r="152" spans="1:12">
      <c r="A152" s="212"/>
      <c r="B152" s="533" t="s">
        <v>1106</v>
      </c>
      <c r="C152" s="213">
        <v>8</v>
      </c>
      <c r="D152" s="213">
        <f t="shared" si="12"/>
        <v>24</v>
      </c>
      <c r="E152" s="311">
        <v>1.5</v>
      </c>
      <c r="F152" s="533">
        <f t="shared" si="13"/>
        <v>36</v>
      </c>
      <c r="G152" s="197">
        <v>7.08</v>
      </c>
      <c r="H152" s="512">
        <f t="shared" si="14"/>
        <v>169.92000000000002</v>
      </c>
      <c r="I152" s="311">
        <v>12</v>
      </c>
      <c r="J152" s="533">
        <f t="shared" si="15"/>
        <v>288</v>
      </c>
      <c r="K152" s="311">
        <f t="shared" si="17"/>
        <v>1.5</v>
      </c>
      <c r="L152" s="533">
        <f t="shared" si="16"/>
        <v>36</v>
      </c>
    </row>
    <row r="153" spans="1:12">
      <c r="A153" s="212"/>
      <c r="B153" s="533" t="s">
        <v>1107</v>
      </c>
      <c r="C153" s="213">
        <v>8</v>
      </c>
      <c r="D153" s="213">
        <f t="shared" si="12"/>
        <v>24</v>
      </c>
      <c r="E153" s="311">
        <v>6.28</v>
      </c>
      <c r="F153" s="533">
        <f t="shared" si="13"/>
        <v>150.72</v>
      </c>
      <c r="G153" s="197">
        <v>27.1</v>
      </c>
      <c r="H153" s="512">
        <f t="shared" si="14"/>
        <v>650.40000000000009</v>
      </c>
      <c r="I153" s="311">
        <v>15</v>
      </c>
      <c r="J153" s="533">
        <f t="shared" si="15"/>
        <v>360</v>
      </c>
      <c r="K153" s="311">
        <f t="shared" si="17"/>
        <v>6.28</v>
      </c>
      <c r="L153" s="533">
        <f t="shared" si="16"/>
        <v>150.72</v>
      </c>
    </row>
    <row r="154" spans="1:12">
      <c r="A154" s="212"/>
      <c r="B154" s="533" t="s">
        <v>1108</v>
      </c>
      <c r="C154" s="213">
        <v>2</v>
      </c>
      <c r="D154" s="213">
        <f t="shared" si="12"/>
        <v>6</v>
      </c>
      <c r="E154" s="311">
        <v>11.35</v>
      </c>
      <c r="F154" s="533">
        <f t="shared" si="13"/>
        <v>68.099999999999994</v>
      </c>
      <c r="G154" s="197">
        <v>479.2</v>
      </c>
      <c r="H154" s="512">
        <f t="shared" si="14"/>
        <v>2875.2</v>
      </c>
      <c r="I154" s="311">
        <v>26</v>
      </c>
      <c r="J154" s="533">
        <f t="shared" si="15"/>
        <v>156</v>
      </c>
      <c r="K154" s="311">
        <v>72</v>
      </c>
      <c r="L154" s="533">
        <f t="shared" si="16"/>
        <v>432</v>
      </c>
    </row>
    <row r="155" spans="1:12">
      <c r="A155" s="212"/>
      <c r="B155" s="533" t="s">
        <v>1109</v>
      </c>
      <c r="C155" s="213">
        <v>2</v>
      </c>
      <c r="D155" s="213">
        <f t="shared" si="12"/>
        <v>6</v>
      </c>
      <c r="E155" s="311">
        <v>240.38</v>
      </c>
      <c r="F155" s="533">
        <f t="shared" si="13"/>
        <v>1442.28</v>
      </c>
      <c r="G155" s="197">
        <v>1579.1849999999999</v>
      </c>
      <c r="H155" s="512">
        <f t="shared" si="14"/>
        <v>9475.11</v>
      </c>
      <c r="I155" s="311">
        <v>800</v>
      </c>
      <c r="J155" s="533">
        <f t="shared" si="15"/>
        <v>4800</v>
      </c>
      <c r="K155" s="311">
        <v>378</v>
      </c>
      <c r="L155" s="533">
        <f t="shared" si="16"/>
        <v>2268</v>
      </c>
    </row>
    <row r="156" spans="1:12">
      <c r="A156" s="212"/>
      <c r="B156" s="533" t="s">
        <v>1110</v>
      </c>
      <c r="C156" s="213">
        <v>1</v>
      </c>
      <c r="D156" s="213">
        <f t="shared" si="12"/>
        <v>3</v>
      </c>
      <c r="E156" s="311">
        <v>1335</v>
      </c>
      <c r="F156" s="533">
        <f t="shared" si="13"/>
        <v>4005</v>
      </c>
      <c r="G156" s="197">
        <v>1260</v>
      </c>
      <c r="H156" s="512">
        <f t="shared" si="14"/>
        <v>3780</v>
      </c>
      <c r="I156" s="311">
        <v>800</v>
      </c>
      <c r="J156" s="533">
        <f t="shared" si="15"/>
        <v>2400</v>
      </c>
      <c r="K156" s="311">
        <v>6800</v>
      </c>
      <c r="L156" s="533">
        <f t="shared" si="16"/>
        <v>20400</v>
      </c>
    </row>
    <row r="157" spans="1:12">
      <c r="A157" s="212"/>
      <c r="B157" s="533" t="s">
        <v>1111</v>
      </c>
      <c r="C157" s="213">
        <v>1</v>
      </c>
      <c r="D157" s="213">
        <f t="shared" si="12"/>
        <v>3</v>
      </c>
      <c r="E157" s="311">
        <v>652</v>
      </c>
      <c r="F157" s="533">
        <f t="shared" si="13"/>
        <v>1956</v>
      </c>
      <c r="G157" s="197">
        <v>534.6</v>
      </c>
      <c r="H157" s="512">
        <f t="shared" si="14"/>
        <v>1603.8000000000002</v>
      </c>
      <c r="I157" s="311">
        <v>450</v>
      </c>
      <c r="J157" s="533">
        <f t="shared" si="15"/>
        <v>1350</v>
      </c>
      <c r="K157" s="311">
        <v>1500</v>
      </c>
      <c r="L157" s="533">
        <f t="shared" si="16"/>
        <v>4500</v>
      </c>
    </row>
    <row r="158" spans="1:12">
      <c r="A158" s="212"/>
      <c r="B158" s="533" t="s">
        <v>1112</v>
      </c>
      <c r="C158" s="213">
        <v>1</v>
      </c>
      <c r="D158" s="213">
        <f t="shared" si="12"/>
        <v>3</v>
      </c>
      <c r="E158" s="311">
        <v>209.28</v>
      </c>
      <c r="F158" s="533">
        <f t="shared" si="13"/>
        <v>627.84</v>
      </c>
      <c r="G158" s="197">
        <v>623.20000000000005</v>
      </c>
      <c r="H158" s="512">
        <f t="shared" si="14"/>
        <v>1869.6000000000001</v>
      </c>
      <c r="I158" s="311"/>
      <c r="J158" s="533">
        <f t="shared" si="15"/>
        <v>0</v>
      </c>
      <c r="K158" s="311">
        <v>360</v>
      </c>
      <c r="L158" s="533">
        <f t="shared" si="16"/>
        <v>1080</v>
      </c>
    </row>
    <row r="159" spans="1:12">
      <c r="A159" s="212"/>
      <c r="B159" s="533" t="s">
        <v>1113</v>
      </c>
      <c r="C159" s="213">
        <v>1</v>
      </c>
      <c r="D159" s="213">
        <f t="shared" si="12"/>
        <v>3</v>
      </c>
      <c r="E159" s="311">
        <v>113</v>
      </c>
      <c r="F159" s="533">
        <f t="shared" si="13"/>
        <v>339</v>
      </c>
      <c r="G159" s="197">
        <v>0</v>
      </c>
      <c r="H159" s="512">
        <f t="shared" si="14"/>
        <v>0</v>
      </c>
      <c r="I159" s="311">
        <v>300</v>
      </c>
      <c r="J159" s="533">
        <f t="shared" si="15"/>
        <v>900</v>
      </c>
      <c r="K159" s="311">
        <v>600</v>
      </c>
      <c r="L159" s="533">
        <f>K159*D159</f>
        <v>1800</v>
      </c>
    </row>
    <row r="160" spans="1:12">
      <c r="A160" s="212"/>
      <c r="B160" s="533"/>
      <c r="C160" s="213"/>
      <c r="D160" s="213">
        <f t="shared" si="12"/>
        <v>0</v>
      </c>
      <c r="E160" s="311"/>
      <c r="F160" s="533">
        <f t="shared" si="13"/>
        <v>0</v>
      </c>
      <c r="G160" s="197">
        <v>0</v>
      </c>
      <c r="H160" s="512">
        <f t="shared" si="14"/>
        <v>0</v>
      </c>
      <c r="I160" s="311">
        <v>0</v>
      </c>
      <c r="J160" s="533">
        <f t="shared" si="15"/>
        <v>0</v>
      </c>
      <c r="K160" s="311">
        <f t="shared" si="17"/>
        <v>0</v>
      </c>
      <c r="L160" s="533">
        <f t="shared" si="16"/>
        <v>0</v>
      </c>
    </row>
    <row r="161" spans="1:12">
      <c r="A161" s="212"/>
      <c r="B161" s="533"/>
      <c r="C161" s="213"/>
      <c r="D161" s="213">
        <f t="shared" si="12"/>
        <v>0</v>
      </c>
      <c r="E161" s="311"/>
      <c r="F161" s="533">
        <f t="shared" si="13"/>
        <v>0</v>
      </c>
      <c r="G161" s="197">
        <v>0</v>
      </c>
      <c r="H161" s="512">
        <f t="shared" si="14"/>
        <v>0</v>
      </c>
      <c r="I161" s="311">
        <v>0</v>
      </c>
      <c r="J161" s="533">
        <f t="shared" si="15"/>
        <v>0</v>
      </c>
      <c r="K161" s="311">
        <f t="shared" si="17"/>
        <v>0</v>
      </c>
      <c r="L161" s="533">
        <f t="shared" si="16"/>
        <v>0</v>
      </c>
    </row>
    <row r="162" spans="1:12">
      <c r="A162" s="212"/>
      <c r="B162" s="533"/>
      <c r="C162" s="213"/>
      <c r="D162" s="213">
        <f t="shared" si="12"/>
        <v>0</v>
      </c>
      <c r="E162" s="311"/>
      <c r="F162" s="533">
        <f t="shared" si="13"/>
        <v>0</v>
      </c>
      <c r="G162" s="197">
        <v>0</v>
      </c>
      <c r="H162" s="512">
        <f t="shared" si="14"/>
        <v>0</v>
      </c>
      <c r="I162" s="311">
        <v>0</v>
      </c>
      <c r="J162" s="533">
        <f t="shared" si="15"/>
        <v>0</v>
      </c>
      <c r="K162" s="311">
        <f t="shared" si="17"/>
        <v>0</v>
      </c>
      <c r="L162" s="533">
        <f t="shared" si="16"/>
        <v>0</v>
      </c>
    </row>
    <row r="163" spans="1:12">
      <c r="A163" s="212"/>
      <c r="B163" s="533"/>
      <c r="C163" s="213"/>
      <c r="D163" s="213">
        <f t="shared" si="12"/>
        <v>0</v>
      </c>
      <c r="E163" s="311"/>
      <c r="F163" s="533">
        <f t="shared" si="13"/>
        <v>0</v>
      </c>
      <c r="G163" s="197">
        <v>0</v>
      </c>
      <c r="H163" s="512">
        <f t="shared" si="14"/>
        <v>0</v>
      </c>
      <c r="I163" s="311">
        <v>0</v>
      </c>
      <c r="J163" s="533">
        <f t="shared" si="15"/>
        <v>0</v>
      </c>
      <c r="K163" s="311">
        <f t="shared" si="17"/>
        <v>0</v>
      </c>
      <c r="L163" s="533">
        <f t="shared" si="16"/>
        <v>0</v>
      </c>
    </row>
    <row r="164" spans="1:12">
      <c r="A164" s="212"/>
      <c r="B164" s="533"/>
      <c r="C164" s="213"/>
      <c r="D164" s="213">
        <f t="shared" si="12"/>
        <v>0</v>
      </c>
      <c r="E164" s="311"/>
      <c r="F164" s="533">
        <f t="shared" si="13"/>
        <v>0</v>
      </c>
      <c r="G164" s="197">
        <f t="shared" ref="G164" si="18">E164</f>
        <v>0</v>
      </c>
      <c r="H164" s="512">
        <f t="shared" si="14"/>
        <v>0</v>
      </c>
      <c r="I164" s="311">
        <v>0</v>
      </c>
      <c r="J164" s="533">
        <f t="shared" si="15"/>
        <v>0</v>
      </c>
      <c r="K164" s="311">
        <f t="shared" si="17"/>
        <v>0</v>
      </c>
      <c r="L164" s="533">
        <f t="shared" si="16"/>
        <v>0</v>
      </c>
    </row>
    <row r="165" spans="1:12">
      <c r="A165" s="740" t="s">
        <v>1114</v>
      </c>
      <c r="B165" s="740"/>
      <c r="C165" s="740"/>
      <c r="D165" s="740"/>
      <c r="E165" s="740"/>
      <c r="F165" s="740"/>
      <c r="G165" s="740"/>
      <c r="H165" s="740"/>
      <c r="I165" s="740"/>
      <c r="J165" s="740"/>
      <c r="K165" s="740"/>
      <c r="L165" s="740"/>
    </row>
    <row r="166" spans="1:12">
      <c r="A166" s="212"/>
      <c r="B166" s="501" t="s">
        <v>1115</v>
      </c>
      <c r="C166" s="213"/>
      <c r="D166" s="213"/>
      <c r="E166" s="311">
        <v>19.899999999999999</v>
      </c>
      <c r="F166" s="533">
        <f>E166*D166</f>
        <v>0</v>
      </c>
      <c r="G166" s="197">
        <v>0</v>
      </c>
      <c r="H166" s="512">
        <f t="shared" si="14"/>
        <v>0</v>
      </c>
      <c r="I166" s="311">
        <v>0</v>
      </c>
      <c r="J166" s="533">
        <f t="shared" si="15"/>
        <v>0</v>
      </c>
      <c r="K166" s="311">
        <v>33</v>
      </c>
      <c r="L166" s="533">
        <f t="shared" si="16"/>
        <v>0</v>
      </c>
    </row>
    <row r="167" spans="1:12">
      <c r="A167" s="212"/>
      <c r="B167" s="501" t="s">
        <v>983</v>
      </c>
      <c r="C167" s="213"/>
      <c r="D167" s="213"/>
      <c r="E167" s="311">
        <v>5.01</v>
      </c>
      <c r="F167" s="533">
        <f t="shared" ref="F167:F177" si="19">E167*D167</f>
        <v>0</v>
      </c>
      <c r="G167" s="197">
        <v>5.01</v>
      </c>
      <c r="H167" s="512">
        <f t="shared" si="14"/>
        <v>0</v>
      </c>
      <c r="I167" s="311">
        <v>5.01</v>
      </c>
      <c r="J167" s="533">
        <f t="shared" si="15"/>
        <v>0</v>
      </c>
      <c r="K167" s="311">
        <v>8.3000000000000007</v>
      </c>
      <c r="L167" s="533">
        <f t="shared" si="16"/>
        <v>0</v>
      </c>
    </row>
    <row r="168" spans="1:12">
      <c r="A168" s="212"/>
      <c r="B168" s="501" t="s">
        <v>1116</v>
      </c>
      <c r="C168" s="213"/>
      <c r="D168" s="213"/>
      <c r="E168" s="311">
        <v>16.34</v>
      </c>
      <c r="F168" s="533">
        <f t="shared" si="19"/>
        <v>0</v>
      </c>
      <c r="G168" s="197">
        <v>16.34</v>
      </c>
      <c r="H168" s="512">
        <f t="shared" si="14"/>
        <v>0</v>
      </c>
      <c r="I168" s="311">
        <v>16.34</v>
      </c>
      <c r="J168" s="533">
        <f t="shared" si="15"/>
        <v>0</v>
      </c>
      <c r="K168" s="311">
        <v>12</v>
      </c>
      <c r="L168" s="533">
        <f t="shared" si="16"/>
        <v>0</v>
      </c>
    </row>
    <row r="169" spans="1:12">
      <c r="A169" s="212"/>
      <c r="B169" s="501" t="s">
        <v>1010</v>
      </c>
      <c r="C169" s="213"/>
      <c r="D169" s="213"/>
      <c r="E169" s="311">
        <v>4.22</v>
      </c>
      <c r="F169" s="533">
        <f t="shared" si="19"/>
        <v>0</v>
      </c>
      <c r="G169" s="197">
        <v>4.22</v>
      </c>
      <c r="H169" s="512">
        <f t="shared" si="14"/>
        <v>0</v>
      </c>
      <c r="I169" s="311">
        <v>4.22</v>
      </c>
      <c r="J169" s="533">
        <f t="shared" si="15"/>
        <v>0</v>
      </c>
      <c r="K169" s="311">
        <v>11</v>
      </c>
      <c r="L169" s="533">
        <f t="shared" si="16"/>
        <v>0</v>
      </c>
    </row>
    <row r="170" spans="1:12">
      <c r="A170" s="212"/>
      <c r="B170" s="501" t="s">
        <v>1117</v>
      </c>
      <c r="C170" s="213"/>
      <c r="D170" s="213"/>
      <c r="E170" s="311"/>
      <c r="F170" s="533">
        <f t="shared" si="19"/>
        <v>0</v>
      </c>
      <c r="G170" s="197">
        <v>0</v>
      </c>
      <c r="H170" s="512">
        <f t="shared" si="14"/>
        <v>0</v>
      </c>
      <c r="I170" s="311">
        <v>0</v>
      </c>
      <c r="J170" s="533">
        <f t="shared" si="15"/>
        <v>0</v>
      </c>
      <c r="K170" s="311">
        <v>1200</v>
      </c>
      <c r="L170" s="533">
        <f t="shared" si="16"/>
        <v>0</v>
      </c>
    </row>
    <row r="171" spans="1:12">
      <c r="A171" s="212"/>
      <c r="B171" s="501" t="s">
        <v>1118</v>
      </c>
      <c r="C171" s="213"/>
      <c r="D171" s="213"/>
      <c r="E171" s="311"/>
      <c r="F171" s="533">
        <f t="shared" si="19"/>
        <v>0</v>
      </c>
      <c r="G171" s="197">
        <v>0</v>
      </c>
      <c r="H171" s="512">
        <f t="shared" si="14"/>
        <v>0</v>
      </c>
      <c r="I171" s="311">
        <v>0</v>
      </c>
      <c r="J171" s="533">
        <f t="shared" si="15"/>
        <v>0</v>
      </c>
      <c r="K171" s="311">
        <v>331</v>
      </c>
      <c r="L171" s="533">
        <f t="shared" si="16"/>
        <v>0</v>
      </c>
    </row>
    <row r="172" spans="1:12">
      <c r="A172" s="212"/>
      <c r="B172" s="501" t="s">
        <v>1119</v>
      </c>
      <c r="C172" s="213"/>
      <c r="D172" s="213"/>
      <c r="E172" s="311"/>
      <c r="F172" s="533">
        <f t="shared" si="19"/>
        <v>0</v>
      </c>
      <c r="G172" s="197">
        <v>0</v>
      </c>
      <c r="H172" s="512">
        <f t="shared" si="14"/>
        <v>0</v>
      </c>
      <c r="I172" s="311">
        <v>0</v>
      </c>
      <c r="J172" s="533">
        <f t="shared" si="15"/>
        <v>0</v>
      </c>
      <c r="K172" s="311">
        <v>54</v>
      </c>
      <c r="L172" s="533">
        <f t="shared" si="16"/>
        <v>0</v>
      </c>
    </row>
    <row r="173" spans="1:12">
      <c r="A173" s="212"/>
      <c r="B173" s="501"/>
      <c r="C173" s="213"/>
      <c r="D173" s="213"/>
      <c r="E173" s="311"/>
      <c r="F173" s="533">
        <f t="shared" si="19"/>
        <v>0</v>
      </c>
      <c r="G173" s="197">
        <v>0</v>
      </c>
      <c r="H173" s="512">
        <f t="shared" si="14"/>
        <v>0</v>
      </c>
      <c r="I173" s="311">
        <v>0</v>
      </c>
      <c r="J173" s="533">
        <f t="shared" si="15"/>
        <v>0</v>
      </c>
      <c r="K173" s="311">
        <f t="shared" ref="K173:K177" si="20">E173</f>
        <v>0</v>
      </c>
      <c r="L173" s="533">
        <f t="shared" si="16"/>
        <v>0</v>
      </c>
    </row>
    <row r="174" spans="1:12">
      <c r="A174" s="212"/>
      <c r="B174" s="501"/>
      <c r="C174" s="213"/>
      <c r="D174" s="213"/>
      <c r="E174" s="311"/>
      <c r="F174" s="533">
        <f t="shared" si="19"/>
        <v>0</v>
      </c>
      <c r="G174" s="197">
        <v>0</v>
      </c>
      <c r="H174" s="512">
        <f t="shared" si="14"/>
        <v>0</v>
      </c>
      <c r="I174" s="311">
        <v>0</v>
      </c>
      <c r="J174" s="533">
        <f t="shared" si="15"/>
        <v>0</v>
      </c>
      <c r="K174" s="311">
        <f t="shared" si="20"/>
        <v>0</v>
      </c>
      <c r="L174" s="533">
        <f t="shared" si="16"/>
        <v>0</v>
      </c>
    </row>
    <row r="175" spans="1:12">
      <c r="A175" s="212"/>
      <c r="B175" s="501"/>
      <c r="C175" s="213"/>
      <c r="D175" s="213"/>
      <c r="E175" s="311"/>
      <c r="F175" s="533">
        <f t="shared" si="19"/>
        <v>0</v>
      </c>
      <c r="G175" s="197">
        <v>0</v>
      </c>
      <c r="H175" s="512">
        <f t="shared" si="14"/>
        <v>0</v>
      </c>
      <c r="I175" s="311">
        <v>0</v>
      </c>
      <c r="J175" s="533">
        <f t="shared" si="15"/>
        <v>0</v>
      </c>
      <c r="K175" s="311">
        <f t="shared" si="20"/>
        <v>0</v>
      </c>
      <c r="L175" s="533">
        <f t="shared" si="16"/>
        <v>0</v>
      </c>
    </row>
    <row r="176" spans="1:12">
      <c r="A176" s="212"/>
      <c r="B176" s="501"/>
      <c r="C176" s="213"/>
      <c r="D176" s="213"/>
      <c r="E176" s="311"/>
      <c r="F176" s="533">
        <f t="shared" si="19"/>
        <v>0</v>
      </c>
      <c r="G176" s="197">
        <v>0</v>
      </c>
      <c r="H176" s="512">
        <f t="shared" si="14"/>
        <v>0</v>
      </c>
      <c r="I176" s="311">
        <v>0</v>
      </c>
      <c r="J176" s="533">
        <f t="shared" si="15"/>
        <v>0</v>
      </c>
      <c r="K176" s="311">
        <f t="shared" si="20"/>
        <v>0</v>
      </c>
      <c r="L176" s="533">
        <f t="shared" si="16"/>
        <v>0</v>
      </c>
    </row>
    <row r="177" spans="1:13">
      <c r="A177" s="212"/>
      <c r="B177" s="501"/>
      <c r="C177" s="213"/>
      <c r="D177" s="213"/>
      <c r="E177" s="311"/>
      <c r="F177" s="533">
        <f t="shared" si="19"/>
        <v>0</v>
      </c>
      <c r="G177" s="197">
        <v>0</v>
      </c>
      <c r="H177" s="512">
        <f t="shared" si="14"/>
        <v>0</v>
      </c>
      <c r="I177" s="311">
        <v>0</v>
      </c>
      <c r="J177" s="533">
        <f t="shared" si="15"/>
        <v>0</v>
      </c>
      <c r="K177" s="311">
        <f t="shared" si="20"/>
        <v>0</v>
      </c>
      <c r="L177" s="533">
        <f t="shared" si="16"/>
        <v>0</v>
      </c>
    </row>
    <row r="178" spans="1:13" s="127" customFormat="1">
      <c r="A178" s="179"/>
      <c r="E178" s="227"/>
      <c r="F178" s="227"/>
      <c r="G178" s="227"/>
      <c r="H178" s="227"/>
      <c r="M178" s="192" t="s">
        <v>572</v>
      </c>
    </row>
    <row r="179" spans="1:13" s="127" customFormat="1">
      <c r="A179" s="179"/>
      <c r="E179" s="227"/>
      <c r="F179" s="298">
        <f>SUM(F11:F159)</f>
        <v>46870.770000000004</v>
      </c>
      <c r="G179" s="550"/>
      <c r="H179" s="298">
        <f>SUM(H11:H159)</f>
        <v>80502.816600000006</v>
      </c>
      <c r="J179" s="298">
        <f>SUM(J11:J159)</f>
        <v>57949.589999999989</v>
      </c>
      <c r="L179" s="298">
        <f>SUM(L11:L159)</f>
        <v>111391.05</v>
      </c>
    </row>
    <row r="180" spans="1:13" s="127" customFormat="1">
      <c r="A180" s="179"/>
      <c r="E180" s="227"/>
      <c r="F180" s="227"/>
      <c r="G180" s="227"/>
      <c r="H180" s="227"/>
    </row>
    <row r="181" spans="1:13" s="127" customFormat="1">
      <c r="A181" s="179"/>
      <c r="E181" s="227"/>
      <c r="F181" s="227"/>
      <c r="G181" s="227"/>
      <c r="H181" s="227"/>
    </row>
    <row r="182" spans="1:13" s="127" customFormat="1">
      <c r="A182" s="179"/>
      <c r="E182" s="227"/>
      <c r="F182" s="227"/>
      <c r="G182" s="227"/>
      <c r="H182" s="227"/>
    </row>
    <row r="183" spans="1:13" s="127" customFormat="1">
      <c r="A183" s="179"/>
      <c r="E183" s="227"/>
      <c r="F183" s="227"/>
      <c r="G183" s="227"/>
      <c r="H183" s="227"/>
    </row>
    <row r="184" spans="1:13" s="127" customFormat="1">
      <c r="A184" s="179"/>
      <c r="E184" s="227"/>
      <c r="F184" s="227"/>
      <c r="G184" s="227"/>
      <c r="H184" s="227"/>
    </row>
    <row r="185" spans="1:13" s="127" customFormat="1">
      <c r="A185" s="179"/>
      <c r="E185" s="227"/>
      <c r="F185" s="227"/>
      <c r="G185" s="227"/>
      <c r="H185" s="227"/>
    </row>
    <row r="186" spans="1:13" s="127" customFormat="1">
      <c r="A186" s="179"/>
      <c r="E186" s="227"/>
      <c r="F186" s="227"/>
      <c r="G186" s="227"/>
      <c r="H186" s="227"/>
    </row>
    <row r="187" spans="1:13" s="127" customFormat="1">
      <c r="A187" s="179"/>
      <c r="E187" s="227"/>
      <c r="F187" s="227"/>
      <c r="G187" s="227"/>
      <c r="H187" s="227"/>
    </row>
    <row r="188" spans="1:13" s="127" customFormat="1">
      <c r="A188" s="179"/>
      <c r="E188" s="227"/>
      <c r="F188" s="227"/>
      <c r="G188" s="227"/>
      <c r="H188" s="227"/>
    </row>
    <row r="189" spans="1:13" s="127" customFormat="1">
      <c r="A189" s="179"/>
      <c r="E189" s="227"/>
      <c r="F189" s="227"/>
      <c r="G189" s="227"/>
      <c r="H189" s="227"/>
    </row>
    <row r="190" spans="1:13" s="127" customFormat="1">
      <c r="A190" s="179"/>
      <c r="E190" s="227"/>
      <c r="F190" s="227"/>
      <c r="G190" s="227"/>
      <c r="H190" s="227"/>
    </row>
    <row r="191" spans="1:13" s="127" customFormat="1">
      <c r="A191" s="179"/>
      <c r="E191" s="227"/>
      <c r="F191" s="227"/>
      <c r="G191" s="227"/>
      <c r="H191" s="227"/>
    </row>
    <row r="192" spans="1:13" s="127" customFormat="1">
      <c r="A192" s="179"/>
      <c r="E192" s="227"/>
      <c r="F192" s="227"/>
      <c r="G192" s="227"/>
      <c r="H192" s="227"/>
    </row>
    <row r="193" spans="1:8" s="127" customFormat="1">
      <c r="A193" s="179"/>
      <c r="E193" s="227"/>
      <c r="F193" s="227"/>
      <c r="G193" s="227"/>
      <c r="H193" s="227"/>
    </row>
    <row r="194" spans="1:8" s="127" customFormat="1">
      <c r="A194" s="179"/>
      <c r="E194" s="227"/>
      <c r="F194" s="227"/>
      <c r="G194" s="227"/>
      <c r="H194" s="227"/>
    </row>
    <row r="195" spans="1:8" s="127" customFormat="1">
      <c r="A195" s="179"/>
      <c r="E195" s="227"/>
      <c r="F195" s="227"/>
      <c r="G195" s="227"/>
      <c r="H195" s="227"/>
    </row>
    <row r="196" spans="1:8" s="127" customFormat="1">
      <c r="A196" s="179"/>
      <c r="E196" s="227"/>
      <c r="F196" s="227"/>
      <c r="G196" s="227"/>
      <c r="H196" s="227"/>
    </row>
    <row r="197" spans="1:8" s="127" customFormat="1">
      <c r="A197" s="179"/>
      <c r="E197" s="227"/>
      <c r="F197" s="227"/>
      <c r="G197" s="227"/>
      <c r="H197" s="227"/>
    </row>
    <row r="198" spans="1:8" s="127" customFormat="1">
      <c r="A198" s="179"/>
      <c r="E198" s="227"/>
      <c r="F198" s="227"/>
      <c r="G198" s="227"/>
      <c r="H198" s="227"/>
    </row>
    <row r="199" spans="1:8" s="127" customFormat="1">
      <c r="A199" s="179"/>
      <c r="E199" s="227"/>
      <c r="F199" s="227"/>
      <c r="G199" s="227"/>
      <c r="H199" s="227"/>
    </row>
    <row r="200" spans="1:8" s="127" customFormat="1">
      <c r="A200" s="179"/>
      <c r="E200" s="227"/>
      <c r="F200" s="227"/>
      <c r="G200" s="227"/>
      <c r="H200" s="227"/>
    </row>
    <row r="201" spans="1:8" s="127" customFormat="1">
      <c r="A201" s="179"/>
      <c r="E201" s="227"/>
      <c r="F201" s="227"/>
      <c r="G201" s="227"/>
      <c r="H201" s="227"/>
    </row>
    <row r="202" spans="1:8" s="127" customFormat="1">
      <c r="A202" s="179"/>
      <c r="E202" s="227"/>
      <c r="F202" s="227"/>
      <c r="G202" s="227"/>
      <c r="H202" s="227"/>
    </row>
    <row r="203" spans="1:8" s="127" customFormat="1">
      <c r="A203" s="179"/>
      <c r="E203" s="227"/>
      <c r="F203" s="227"/>
      <c r="G203" s="227"/>
      <c r="H203" s="227"/>
    </row>
    <row r="204" spans="1:8" s="127" customFormat="1">
      <c r="A204" s="179"/>
      <c r="E204" s="227"/>
      <c r="F204" s="227"/>
      <c r="G204" s="227"/>
      <c r="H204" s="227"/>
    </row>
    <row r="205" spans="1:8" s="127" customFormat="1">
      <c r="A205" s="179"/>
      <c r="E205" s="227"/>
      <c r="F205" s="227"/>
      <c r="G205" s="227"/>
      <c r="H205" s="227"/>
    </row>
    <row r="206" spans="1:8" s="127" customFormat="1">
      <c r="A206" s="179"/>
      <c r="E206" s="227"/>
      <c r="F206" s="227"/>
      <c r="G206" s="227"/>
      <c r="H206" s="227"/>
    </row>
    <row r="207" spans="1:8" s="127" customFormat="1">
      <c r="A207" s="179"/>
      <c r="E207" s="227"/>
      <c r="F207" s="227"/>
      <c r="G207" s="227"/>
      <c r="H207" s="227"/>
    </row>
  </sheetData>
  <mergeCells count="6">
    <mergeCell ref="E9:F9"/>
    <mergeCell ref="I9:J9"/>
    <mergeCell ref="K9:L9"/>
    <mergeCell ref="A165:L165"/>
    <mergeCell ref="A8:L8"/>
    <mergeCell ref="G9:H9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0"/>
  </sheetPr>
  <dimension ref="A3:M67"/>
  <sheetViews>
    <sheetView zoomScaleNormal="100" workbookViewId="0">
      <selection activeCell="D18" sqref="D18"/>
    </sheetView>
  </sheetViews>
  <sheetFormatPr defaultColWidth="6.453125" defaultRowHeight="13"/>
  <cols>
    <col min="1" max="1" width="8.1796875" style="102" customWidth="1"/>
    <col min="2" max="2" width="25.81640625" style="173" bestFit="1" customWidth="1"/>
    <col min="3" max="3" width="11.453125" style="175" bestFit="1" customWidth="1"/>
    <col min="4" max="4" width="50.54296875" style="102" customWidth="1"/>
    <col min="5" max="5" width="11" style="102" bestFit="1" customWidth="1"/>
    <col min="6" max="6" width="8.7265625" style="102" customWidth="1"/>
    <col min="7" max="7" width="7.1796875" style="102" customWidth="1"/>
    <col min="8" max="8" width="7.26953125" style="102" customWidth="1"/>
    <col min="9" max="9" width="5.81640625" style="102" customWidth="1"/>
    <col min="10" max="10" width="5" style="102" customWidth="1"/>
    <col min="11" max="11" width="5.7265625" style="102" customWidth="1"/>
    <col min="12" max="12" width="8.81640625" style="116" customWidth="1"/>
    <col min="13" max="13" width="11.54296875" style="117" customWidth="1"/>
    <col min="14" max="250" width="9.1796875" style="102" customWidth="1"/>
    <col min="251" max="251" width="32.1796875" style="102" customWidth="1"/>
    <col min="252" max="255" width="5" style="102" customWidth="1"/>
    <col min="256" max="16384" width="6.453125" style="102"/>
  </cols>
  <sheetData>
    <row r="3" spans="1:13" ht="14.5">
      <c r="A3" s="127"/>
    </row>
    <row r="4" spans="1:13" ht="14.5">
      <c r="A4" s="127"/>
      <c r="B4" s="174"/>
    </row>
    <row r="5" spans="1:13" ht="14.5">
      <c r="A5" s="127"/>
      <c r="B5" s="744" t="s">
        <v>746</v>
      </c>
      <c r="C5" s="744"/>
      <c r="D5" s="744"/>
      <c r="E5" s="744"/>
      <c r="F5" s="744"/>
      <c r="G5" s="744"/>
    </row>
    <row r="6" spans="1:13" ht="14.5">
      <c r="A6" s="104"/>
      <c r="B6" s="242" t="s">
        <v>1120</v>
      </c>
      <c r="C6" s="234" t="s">
        <v>592</v>
      </c>
      <c r="D6" s="235" t="s">
        <v>590</v>
      </c>
      <c r="E6" s="235" t="s">
        <v>1121</v>
      </c>
      <c r="F6" s="235" t="s">
        <v>593</v>
      </c>
      <c r="G6" s="237" t="s">
        <v>594</v>
      </c>
      <c r="H6" s="115"/>
      <c r="I6" s="115"/>
      <c r="J6" s="115"/>
      <c r="K6" s="104"/>
      <c r="L6" s="107"/>
      <c r="M6" s="107"/>
    </row>
    <row r="7" spans="1:13" ht="17.25" customHeight="1">
      <c r="A7" s="150"/>
      <c r="B7" s="275" t="s">
        <v>1122</v>
      </c>
      <c r="C7" s="258">
        <v>375.4666666666667</v>
      </c>
      <c r="D7" s="276" t="s">
        <v>1123</v>
      </c>
      <c r="E7" s="196" t="s">
        <v>603</v>
      </c>
      <c r="F7" s="279">
        <v>2.2999999999999998</v>
      </c>
      <c r="G7" s="279">
        <v>863.57333333333338</v>
      </c>
      <c r="H7" s="128"/>
      <c r="I7" s="150"/>
      <c r="J7" s="150"/>
      <c r="K7" s="150"/>
      <c r="L7" s="743"/>
      <c r="M7" s="743"/>
    </row>
    <row r="8" spans="1:13">
      <c r="A8" s="128"/>
      <c r="B8" s="244" t="s">
        <v>1124</v>
      </c>
      <c r="C8" s="258">
        <v>99.968000000000004</v>
      </c>
      <c r="D8" s="207" t="s">
        <v>1125</v>
      </c>
      <c r="E8" s="196" t="s">
        <v>603</v>
      </c>
      <c r="F8" s="224">
        <v>3.45</v>
      </c>
      <c r="G8" s="224">
        <v>344.88960000000003</v>
      </c>
      <c r="H8" s="124"/>
      <c r="I8" s="124"/>
      <c r="J8" s="124"/>
      <c r="K8" s="124"/>
      <c r="L8" s="172"/>
      <c r="M8" s="172"/>
    </row>
    <row r="9" spans="1:13" ht="12.75" customHeight="1">
      <c r="A9" s="118"/>
      <c r="B9" s="195" t="s">
        <v>1126</v>
      </c>
      <c r="C9" s="198">
        <v>240.4864</v>
      </c>
      <c r="D9" s="196" t="s">
        <v>1127</v>
      </c>
      <c r="E9" s="196" t="s">
        <v>603</v>
      </c>
      <c r="F9" s="246">
        <v>2.08</v>
      </c>
      <c r="G9" s="246">
        <v>500.21171200000003</v>
      </c>
      <c r="H9" s="119"/>
      <c r="I9" s="120"/>
      <c r="J9" s="119"/>
      <c r="K9" s="126"/>
      <c r="M9" s="116"/>
    </row>
    <row r="10" spans="1:13" ht="12.75" customHeight="1">
      <c r="A10" s="118"/>
      <c r="B10" s="195" t="s">
        <v>1128</v>
      </c>
      <c r="C10" s="198">
        <v>240.4864</v>
      </c>
      <c r="D10" s="198" t="s">
        <v>1129</v>
      </c>
      <c r="E10" s="198" t="s">
        <v>603</v>
      </c>
      <c r="F10" s="246">
        <v>1.2</v>
      </c>
      <c r="G10" s="246">
        <v>288.58368000000002</v>
      </c>
      <c r="H10" s="120"/>
      <c r="I10" s="120"/>
      <c r="J10" s="120"/>
      <c r="K10" s="126"/>
      <c r="M10" s="116"/>
    </row>
    <row r="11" spans="1:13" ht="12.75" customHeight="1">
      <c r="A11" s="118"/>
      <c r="B11" s="195" t="s">
        <v>1130</v>
      </c>
      <c r="C11" s="198">
        <v>119.68</v>
      </c>
      <c r="D11" s="196" t="s">
        <v>895</v>
      </c>
      <c r="E11" s="196" t="s">
        <v>603</v>
      </c>
      <c r="F11" s="246">
        <v>1.4</v>
      </c>
      <c r="G11" s="246">
        <v>167.55199999999999</v>
      </c>
      <c r="H11" s="119"/>
      <c r="I11" s="120"/>
      <c r="J11" s="119"/>
      <c r="K11" s="126"/>
      <c r="M11" s="116"/>
    </row>
    <row r="12" spans="1:13" ht="12.75" customHeight="1">
      <c r="A12" s="118"/>
      <c r="B12" s="195" t="s">
        <v>1131</v>
      </c>
      <c r="C12" s="198">
        <v>119.68</v>
      </c>
      <c r="D12" s="198" t="s">
        <v>1132</v>
      </c>
      <c r="E12" s="198" t="s">
        <v>603</v>
      </c>
      <c r="F12" s="246">
        <v>1</v>
      </c>
      <c r="G12" s="246">
        <v>119.68</v>
      </c>
      <c r="H12" s="120"/>
      <c r="I12" s="120"/>
      <c r="J12" s="120"/>
      <c r="K12" s="126"/>
      <c r="M12" s="116"/>
    </row>
    <row r="13" spans="1:13" ht="12.65" customHeight="1">
      <c r="A13" s="118"/>
      <c r="B13" s="195" t="s">
        <v>1133</v>
      </c>
      <c r="C13" s="198">
        <v>96</v>
      </c>
      <c r="D13" s="196" t="s">
        <v>1134</v>
      </c>
      <c r="E13" s="196" t="s">
        <v>599</v>
      </c>
      <c r="F13" s="246">
        <v>3.03</v>
      </c>
      <c r="G13" s="246">
        <v>290.88</v>
      </c>
      <c r="H13" s="119"/>
      <c r="I13" s="120"/>
      <c r="J13" s="119"/>
      <c r="K13" s="126"/>
      <c r="M13" s="116"/>
    </row>
    <row r="14" spans="1:13" ht="12.75" customHeight="1">
      <c r="A14" s="118"/>
      <c r="B14" s="195" t="s">
        <v>1135</v>
      </c>
      <c r="C14" s="198">
        <v>23.965957446808513</v>
      </c>
      <c r="D14" s="196" t="s">
        <v>1136</v>
      </c>
      <c r="E14" s="196" t="s">
        <v>603</v>
      </c>
      <c r="F14" s="246">
        <v>7.95</v>
      </c>
      <c r="G14" s="246">
        <v>190.52936170212769</v>
      </c>
      <c r="H14" s="119"/>
      <c r="I14" s="120"/>
      <c r="J14" s="120"/>
      <c r="K14" s="126"/>
      <c r="M14" s="116"/>
    </row>
    <row r="15" spans="1:13" ht="12.75" customHeight="1">
      <c r="A15" s="118"/>
      <c r="B15" s="195" t="s">
        <v>1137</v>
      </c>
      <c r="C15" s="198">
        <v>11.982978723404257</v>
      </c>
      <c r="D15" s="196"/>
      <c r="E15" s="196" t="s">
        <v>603</v>
      </c>
      <c r="F15" s="246"/>
      <c r="G15" s="246">
        <v>0</v>
      </c>
      <c r="H15" s="119"/>
      <c r="I15" s="120"/>
      <c r="J15" s="120"/>
      <c r="K15" s="126"/>
      <c r="M15" s="116"/>
    </row>
    <row r="16" spans="1:13" ht="12.75" customHeight="1">
      <c r="A16" s="118"/>
      <c r="B16" s="195" t="s">
        <v>1138</v>
      </c>
      <c r="C16" s="198">
        <v>8</v>
      </c>
      <c r="D16" s="198" t="s">
        <v>1139</v>
      </c>
      <c r="E16" s="198" t="s">
        <v>603</v>
      </c>
      <c r="F16" s="246">
        <v>3.5</v>
      </c>
      <c r="G16" s="246">
        <v>28</v>
      </c>
      <c r="H16" s="120"/>
      <c r="I16" s="120"/>
      <c r="J16" s="120"/>
      <c r="K16" s="126"/>
      <c r="M16" s="116"/>
    </row>
    <row r="17" spans="1:13" ht="12.75" customHeight="1">
      <c r="A17" s="118"/>
      <c r="B17" s="195" t="s">
        <v>1140</v>
      </c>
      <c r="C17" s="198">
        <v>12</v>
      </c>
      <c r="D17" s="196" t="s">
        <v>1141</v>
      </c>
      <c r="E17" s="196" t="s">
        <v>603</v>
      </c>
      <c r="F17" s="246">
        <v>4.9400000000000004</v>
      </c>
      <c r="G17" s="246">
        <v>59.28</v>
      </c>
      <c r="H17" s="119"/>
      <c r="I17" s="120"/>
      <c r="J17" s="120"/>
      <c r="K17" s="126"/>
      <c r="M17" s="116"/>
    </row>
    <row r="18" spans="1:13" ht="12.75" customHeight="1">
      <c r="A18" s="118"/>
      <c r="B18" s="195" t="s">
        <v>1142</v>
      </c>
      <c r="C18" s="198">
        <v>59.914893617021278</v>
      </c>
      <c r="D18" s="198" t="s">
        <v>1143</v>
      </c>
      <c r="E18" s="198" t="s">
        <v>603</v>
      </c>
      <c r="F18" s="246">
        <v>3.5</v>
      </c>
      <c r="G18" s="246">
        <v>209.70212765957447</v>
      </c>
      <c r="H18" s="120"/>
      <c r="I18" s="120"/>
      <c r="J18" s="120"/>
      <c r="K18" s="126"/>
      <c r="M18" s="116"/>
    </row>
    <row r="19" spans="1:13" ht="12.75" customHeight="1">
      <c r="A19" s="118"/>
      <c r="B19" s="195" t="s">
        <v>1144</v>
      </c>
      <c r="C19" s="198">
        <v>59.914893617021278</v>
      </c>
      <c r="D19" s="196" t="s">
        <v>1145</v>
      </c>
      <c r="E19" s="196" t="s">
        <v>603</v>
      </c>
      <c r="F19" s="246">
        <v>3</v>
      </c>
      <c r="G19" s="246">
        <v>179.74468085106383</v>
      </c>
      <c r="H19" s="120"/>
      <c r="I19" s="120"/>
      <c r="J19" s="119"/>
      <c r="K19" s="126"/>
      <c r="M19" s="116"/>
    </row>
    <row r="20" spans="1:13" ht="12.75" customHeight="1">
      <c r="A20" s="118"/>
      <c r="B20" s="195" t="s">
        <v>1146</v>
      </c>
      <c r="C20" s="198">
        <v>12.243478260869566</v>
      </c>
      <c r="D20" s="196"/>
      <c r="E20" s="196" t="s">
        <v>603</v>
      </c>
      <c r="F20" s="246"/>
      <c r="G20" s="246">
        <v>0</v>
      </c>
      <c r="H20" s="119"/>
      <c r="I20" s="120"/>
      <c r="J20" s="120"/>
      <c r="K20" s="126"/>
      <c r="M20" s="116"/>
    </row>
    <row r="21" spans="1:13" ht="12.75" customHeight="1">
      <c r="A21" s="118"/>
      <c r="B21" s="195" t="s">
        <v>1147</v>
      </c>
      <c r="C21" s="198">
        <v>12.243478260869566</v>
      </c>
      <c r="D21" s="196"/>
      <c r="E21" s="196" t="s">
        <v>603</v>
      </c>
      <c r="F21" s="246"/>
      <c r="G21" s="246">
        <v>0</v>
      </c>
      <c r="H21" s="119"/>
      <c r="I21" s="120"/>
      <c r="J21" s="120"/>
      <c r="K21" s="126"/>
      <c r="M21" s="116"/>
    </row>
    <row r="22" spans="1:13" ht="12.75" customHeight="1">
      <c r="A22" s="118"/>
      <c r="B22" s="195" t="s">
        <v>1148</v>
      </c>
      <c r="C22" s="198">
        <v>59.914893617021278</v>
      </c>
      <c r="D22" s="196" t="s">
        <v>1149</v>
      </c>
      <c r="E22" s="196" t="s">
        <v>603</v>
      </c>
      <c r="F22" s="246">
        <v>1.68</v>
      </c>
      <c r="G22" s="246">
        <v>100.65702127659574</v>
      </c>
      <c r="H22" s="119"/>
      <c r="I22" s="120"/>
      <c r="J22" s="120"/>
      <c r="K22" s="126"/>
      <c r="M22" s="116"/>
    </row>
    <row r="23" spans="1:13" ht="12.75" customHeight="1">
      <c r="A23" s="118"/>
      <c r="B23" s="195" t="s">
        <v>1150</v>
      </c>
      <c r="C23" s="198">
        <v>59.914893617021278</v>
      </c>
      <c r="D23" s="196" t="s">
        <v>1151</v>
      </c>
      <c r="E23" s="196" t="s">
        <v>603</v>
      </c>
      <c r="F23" s="246">
        <v>1.92</v>
      </c>
      <c r="G23" s="246">
        <v>115.03659574468085</v>
      </c>
      <c r="H23" s="119"/>
      <c r="I23" s="120"/>
      <c r="J23" s="120"/>
      <c r="K23" s="126"/>
      <c r="M23" s="116"/>
    </row>
    <row r="24" spans="1:13" ht="12.75" customHeight="1">
      <c r="A24" s="118"/>
      <c r="B24" s="195" t="s">
        <v>1152</v>
      </c>
      <c r="C24" s="198">
        <v>59.914893617021278</v>
      </c>
      <c r="D24" s="196" t="s">
        <v>1153</v>
      </c>
      <c r="E24" s="196" t="s">
        <v>603</v>
      </c>
      <c r="F24" s="246">
        <v>1.92</v>
      </c>
      <c r="G24" s="246">
        <v>115.03659574468085</v>
      </c>
      <c r="H24" s="119"/>
      <c r="I24" s="120"/>
      <c r="J24" s="120"/>
      <c r="K24" s="126"/>
      <c r="M24" s="116"/>
    </row>
    <row r="25" spans="1:13" ht="12.75" customHeight="1">
      <c r="A25" s="118"/>
      <c r="B25" s="195" t="s">
        <v>1154</v>
      </c>
      <c r="C25" s="198">
        <v>249.89999999999998</v>
      </c>
      <c r="D25" s="196" t="s">
        <v>748</v>
      </c>
      <c r="E25" s="196" t="s">
        <v>603</v>
      </c>
      <c r="F25" s="246">
        <v>1.6</v>
      </c>
      <c r="G25" s="246">
        <v>399.84</v>
      </c>
      <c r="H25" s="119"/>
      <c r="I25" s="120"/>
      <c r="J25" s="120"/>
      <c r="K25" s="126"/>
      <c r="M25" s="116"/>
    </row>
    <row r="26" spans="1:13" ht="12.75" customHeight="1">
      <c r="A26" s="118"/>
      <c r="B26" s="195" t="s">
        <v>1155</v>
      </c>
      <c r="C26" s="198">
        <v>300</v>
      </c>
      <c r="D26" s="196" t="s">
        <v>1156</v>
      </c>
      <c r="E26" s="196" t="s">
        <v>603</v>
      </c>
      <c r="F26" s="246">
        <v>2.5</v>
      </c>
      <c r="G26" s="246">
        <v>750</v>
      </c>
      <c r="H26" s="119"/>
      <c r="I26" s="120"/>
      <c r="J26" s="120"/>
      <c r="K26" s="126"/>
      <c r="M26" s="116"/>
    </row>
    <row r="27" spans="1:13" ht="12.75" customHeight="1">
      <c r="A27" s="118"/>
      <c r="B27" s="195" t="s">
        <v>1157</v>
      </c>
      <c r="C27" s="198">
        <v>349.5</v>
      </c>
      <c r="D27" s="198" t="s">
        <v>1158</v>
      </c>
      <c r="E27" s="198" t="s">
        <v>603</v>
      </c>
      <c r="F27" s="246">
        <v>3.4</v>
      </c>
      <c r="G27" s="246">
        <v>1188.3</v>
      </c>
      <c r="H27" s="120"/>
      <c r="I27" s="120"/>
      <c r="J27" s="120"/>
      <c r="K27" s="126"/>
      <c r="M27" s="116"/>
    </row>
    <row r="28" spans="1:13" ht="12.75" customHeight="1">
      <c r="A28" s="118"/>
      <c r="B28" s="195" t="s">
        <v>1124</v>
      </c>
      <c r="C28" s="198">
        <v>150</v>
      </c>
      <c r="D28" s="196" t="s">
        <v>1159</v>
      </c>
      <c r="E28" s="196" t="s">
        <v>603</v>
      </c>
      <c r="F28" s="246">
        <v>2.75</v>
      </c>
      <c r="G28" s="246">
        <v>412.5</v>
      </c>
      <c r="H28" s="119"/>
      <c r="I28" s="120"/>
      <c r="J28" s="120"/>
      <c r="K28" s="126"/>
      <c r="M28" s="116"/>
    </row>
    <row r="29" spans="1:13" ht="12.75" customHeight="1">
      <c r="A29" s="118"/>
      <c r="B29" s="195" t="s">
        <v>1160</v>
      </c>
      <c r="C29" s="198">
        <v>300</v>
      </c>
      <c r="D29" s="196" t="s">
        <v>1161</v>
      </c>
      <c r="E29" s="196" t="s">
        <v>603</v>
      </c>
      <c r="F29" s="246">
        <v>6.5</v>
      </c>
      <c r="G29" s="246">
        <v>1950</v>
      </c>
      <c r="H29" s="119"/>
      <c r="I29" s="120"/>
      <c r="J29" s="120"/>
      <c r="K29" s="126"/>
      <c r="M29" s="116"/>
    </row>
    <row r="30" spans="1:13" ht="12.75" customHeight="1">
      <c r="A30" s="118"/>
      <c r="B30" s="195" t="s">
        <v>1126</v>
      </c>
      <c r="C30" s="198">
        <v>199.5</v>
      </c>
      <c r="D30" s="198" t="s">
        <v>1162</v>
      </c>
      <c r="E30" s="198" t="s">
        <v>603</v>
      </c>
      <c r="F30" s="246">
        <v>2.08</v>
      </c>
      <c r="G30" s="246">
        <v>414.96000000000004</v>
      </c>
      <c r="H30" s="120"/>
      <c r="I30" s="120"/>
      <c r="J30" s="120"/>
      <c r="K30" s="126"/>
      <c r="M30" s="116"/>
    </row>
    <row r="31" spans="1:13" ht="12.75" customHeight="1">
      <c r="A31" s="118"/>
      <c r="B31" s="195" t="s">
        <v>1128</v>
      </c>
      <c r="C31" s="198">
        <v>199.5</v>
      </c>
      <c r="D31" s="196" t="s">
        <v>1129</v>
      </c>
      <c r="E31" s="196" t="s">
        <v>603</v>
      </c>
      <c r="F31" s="246">
        <v>1.2</v>
      </c>
      <c r="G31" s="246">
        <v>239.39999999999998</v>
      </c>
      <c r="H31" s="119"/>
      <c r="I31" s="120"/>
      <c r="J31" s="120"/>
      <c r="K31" s="126"/>
      <c r="M31" s="116"/>
    </row>
    <row r="32" spans="1:13" ht="12.75" customHeight="1">
      <c r="A32" s="118"/>
      <c r="B32" s="195" t="s">
        <v>1130</v>
      </c>
      <c r="C32" s="198">
        <v>100</v>
      </c>
      <c r="D32" s="196" t="s">
        <v>895</v>
      </c>
      <c r="E32" s="196" t="s">
        <v>603</v>
      </c>
      <c r="F32" s="246">
        <v>1.4</v>
      </c>
      <c r="G32" s="246">
        <v>140</v>
      </c>
      <c r="H32" s="119"/>
      <c r="I32" s="120"/>
      <c r="J32" s="120"/>
      <c r="K32" s="126"/>
      <c r="M32" s="116"/>
    </row>
    <row r="33" spans="1:13" ht="12.75" customHeight="1">
      <c r="A33" s="118"/>
      <c r="B33" s="195" t="s">
        <v>1131</v>
      </c>
      <c r="C33" s="198">
        <v>99.9</v>
      </c>
      <c r="D33" s="198" t="s">
        <v>1132</v>
      </c>
      <c r="E33" s="198" t="s">
        <v>603</v>
      </c>
      <c r="F33" s="246">
        <v>1</v>
      </c>
      <c r="G33" s="246">
        <v>99.9</v>
      </c>
      <c r="H33" s="120"/>
      <c r="I33" s="120"/>
      <c r="J33" s="120"/>
      <c r="K33" s="126"/>
      <c r="M33" s="116"/>
    </row>
    <row r="34" spans="1:13" ht="12.75" customHeight="1">
      <c r="A34" s="118"/>
      <c r="B34" s="195" t="s">
        <v>1142</v>
      </c>
      <c r="C34" s="198">
        <v>9.6000000000000014</v>
      </c>
      <c r="D34" s="198" t="s">
        <v>1163</v>
      </c>
      <c r="E34" s="198" t="s">
        <v>1164</v>
      </c>
      <c r="F34" s="246">
        <v>13.75</v>
      </c>
      <c r="G34" s="246">
        <v>132.00000000000003</v>
      </c>
      <c r="H34" s="120"/>
      <c r="I34" s="120"/>
      <c r="J34" s="120"/>
      <c r="K34" s="126"/>
      <c r="M34" s="116"/>
    </row>
    <row r="35" spans="1:13" ht="12.75" customHeight="1">
      <c r="A35" s="118"/>
      <c r="B35" s="195"/>
      <c r="C35" s="198">
        <v>24</v>
      </c>
      <c r="D35" s="198" t="s">
        <v>1165</v>
      </c>
      <c r="E35" s="198" t="s">
        <v>1166</v>
      </c>
      <c r="F35" s="246">
        <v>3.58</v>
      </c>
      <c r="G35" s="246">
        <v>85.92</v>
      </c>
      <c r="H35" s="120"/>
      <c r="I35" s="120"/>
      <c r="J35" s="120"/>
      <c r="K35" s="126"/>
      <c r="M35" s="116"/>
    </row>
    <row r="36" spans="1:13" ht="12.75" customHeight="1">
      <c r="A36" s="118"/>
      <c r="B36" s="195"/>
      <c r="C36" s="198">
        <v>12</v>
      </c>
      <c r="D36" s="198" t="s">
        <v>1167</v>
      </c>
      <c r="E36" s="198" t="s">
        <v>1166</v>
      </c>
      <c r="F36" s="246">
        <v>4.76</v>
      </c>
      <c r="G36" s="246">
        <v>57.12</v>
      </c>
      <c r="H36" s="120"/>
      <c r="I36" s="120"/>
      <c r="J36" s="120"/>
      <c r="K36" s="126"/>
      <c r="M36" s="116"/>
    </row>
    <row r="37" spans="1:13" ht="12.75" customHeight="1">
      <c r="A37" s="118"/>
      <c r="B37" s="195"/>
      <c r="C37" s="198">
        <v>24</v>
      </c>
      <c r="D37" s="198" t="s">
        <v>1168</v>
      </c>
      <c r="E37" s="198" t="s">
        <v>1166</v>
      </c>
      <c r="F37" s="246">
        <v>11.31</v>
      </c>
      <c r="G37" s="246">
        <v>271.44</v>
      </c>
      <c r="H37" s="120"/>
      <c r="I37" s="120"/>
      <c r="J37" s="120"/>
      <c r="K37" s="126"/>
      <c r="M37" s="116"/>
    </row>
    <row r="38" spans="1:13" ht="12.75" customHeight="1">
      <c r="A38" s="118"/>
      <c r="B38" s="195"/>
      <c r="C38" s="198">
        <v>12</v>
      </c>
      <c r="D38" s="198" t="s">
        <v>1169</v>
      </c>
      <c r="E38" s="196" t="s">
        <v>1166</v>
      </c>
      <c r="F38" s="246">
        <v>4.1399999999999997</v>
      </c>
      <c r="G38" s="246">
        <v>49.679999999999993</v>
      </c>
      <c r="H38" s="119"/>
      <c r="I38" s="120"/>
      <c r="J38" s="120"/>
      <c r="K38" s="126"/>
      <c r="M38" s="116"/>
    </row>
    <row r="39" spans="1:13" ht="12.75" customHeight="1">
      <c r="A39" s="118"/>
      <c r="B39" s="195"/>
      <c r="C39" s="198">
        <v>12</v>
      </c>
      <c r="D39" s="196" t="s">
        <v>1170</v>
      </c>
      <c r="E39" s="196" t="s">
        <v>1166</v>
      </c>
      <c r="F39" s="246">
        <v>4.1399999999999997</v>
      </c>
      <c r="G39" s="246">
        <v>49.679999999999993</v>
      </c>
      <c r="H39" s="119"/>
      <c r="I39" s="120"/>
      <c r="J39" s="120"/>
      <c r="K39" s="126"/>
      <c r="M39" s="116"/>
    </row>
    <row r="40" spans="1:13" ht="12.75" customHeight="1">
      <c r="A40" s="118"/>
      <c r="B40" s="195"/>
      <c r="C40" s="198">
        <v>48</v>
      </c>
      <c r="D40" s="198" t="s">
        <v>1171</v>
      </c>
      <c r="E40" s="196" t="s">
        <v>1166</v>
      </c>
      <c r="F40" s="246">
        <v>2.62</v>
      </c>
      <c r="G40" s="246">
        <v>125.76</v>
      </c>
      <c r="H40" s="119"/>
      <c r="I40" s="120"/>
      <c r="J40" s="120"/>
      <c r="K40" s="126"/>
      <c r="M40" s="116"/>
    </row>
    <row r="41" spans="1:13" ht="12.75" customHeight="1">
      <c r="A41" s="118"/>
      <c r="B41" s="195"/>
      <c r="C41" s="198">
        <v>48</v>
      </c>
      <c r="D41" s="198" t="s">
        <v>1172</v>
      </c>
      <c r="E41" s="198" t="s">
        <v>1166</v>
      </c>
      <c r="F41" s="246">
        <v>2.67</v>
      </c>
      <c r="G41" s="246">
        <v>128.16</v>
      </c>
      <c r="H41" s="120"/>
      <c r="I41" s="120"/>
      <c r="J41" s="120"/>
      <c r="K41" s="126"/>
      <c r="M41" s="116"/>
    </row>
    <row r="42" spans="1:13" ht="12.75" customHeight="1">
      <c r="A42" s="118"/>
      <c r="B42" s="195"/>
      <c r="C42" s="198">
        <v>48</v>
      </c>
      <c r="D42" s="198" t="s">
        <v>1173</v>
      </c>
      <c r="E42" s="196" t="s">
        <v>1166</v>
      </c>
      <c r="F42" s="246">
        <v>3.14</v>
      </c>
      <c r="G42" s="246">
        <v>150.72</v>
      </c>
      <c r="H42" s="119"/>
      <c r="I42" s="120"/>
      <c r="J42" s="120"/>
      <c r="K42" s="126"/>
      <c r="M42" s="116"/>
    </row>
    <row r="43" spans="1:13" ht="12.75" customHeight="1">
      <c r="A43" s="118"/>
      <c r="B43" s="195"/>
      <c r="C43" s="198">
        <v>48</v>
      </c>
      <c r="D43" s="196" t="s">
        <v>1174</v>
      </c>
      <c r="E43" s="196" t="s">
        <v>1166</v>
      </c>
      <c r="F43" s="246">
        <v>3.28</v>
      </c>
      <c r="G43" s="246">
        <v>157.44</v>
      </c>
      <c r="H43" s="119"/>
      <c r="I43" s="119"/>
      <c r="J43" s="119"/>
      <c r="K43" s="126"/>
      <c r="M43" s="116"/>
    </row>
    <row r="44" spans="1:13" ht="12.75" customHeight="1">
      <c r="A44" s="118"/>
      <c r="B44" s="195"/>
      <c r="C44" s="198">
        <v>1</v>
      </c>
      <c r="D44" s="196" t="s">
        <v>811</v>
      </c>
      <c r="E44" s="196" t="s">
        <v>1175</v>
      </c>
      <c r="F44" s="246">
        <v>144.85</v>
      </c>
      <c r="G44" s="246">
        <v>144.85</v>
      </c>
      <c r="H44" s="119"/>
      <c r="I44" s="120"/>
      <c r="J44" s="120"/>
      <c r="K44" s="126"/>
      <c r="M44" s="116"/>
    </row>
    <row r="45" spans="1:13" ht="12.75" customHeight="1">
      <c r="A45" s="118"/>
      <c r="B45" s="195"/>
      <c r="C45" s="198">
        <v>1</v>
      </c>
      <c r="D45" s="198" t="s">
        <v>811</v>
      </c>
      <c r="E45" s="198" t="s">
        <v>1175</v>
      </c>
      <c r="F45" s="246">
        <v>129.15</v>
      </c>
      <c r="G45" s="246">
        <v>129.15</v>
      </c>
      <c r="H45" s="120"/>
      <c r="I45" s="119"/>
      <c r="J45" s="119"/>
      <c r="K45" s="126"/>
      <c r="M45" s="116"/>
    </row>
    <row r="46" spans="1:13" ht="10.5" customHeight="1">
      <c r="B46" s="244"/>
      <c r="C46" s="245">
        <v>12</v>
      </c>
      <c r="D46" s="207" t="s">
        <v>1176</v>
      </c>
      <c r="E46" s="199" t="s">
        <v>599</v>
      </c>
      <c r="F46" s="224">
        <v>12.26</v>
      </c>
      <c r="G46" s="224">
        <v>147.12</v>
      </c>
    </row>
    <row r="47" spans="1:13" ht="12.75" customHeight="1">
      <c r="B47" s="244"/>
      <c r="C47" s="245">
        <v>48</v>
      </c>
      <c r="D47" s="207" t="s">
        <v>1177</v>
      </c>
      <c r="E47" s="199" t="s">
        <v>599</v>
      </c>
      <c r="F47" s="224">
        <v>5.48</v>
      </c>
      <c r="G47" s="224">
        <v>263.04000000000002</v>
      </c>
    </row>
    <row r="48" spans="1:13" ht="10.5" customHeight="1">
      <c r="B48" s="244"/>
      <c r="C48" s="245">
        <v>15</v>
      </c>
      <c r="D48" s="207" t="s">
        <v>1178</v>
      </c>
      <c r="E48" s="199" t="s">
        <v>1179</v>
      </c>
      <c r="F48" s="224">
        <v>2.9230769230769229</v>
      </c>
      <c r="G48" s="224">
        <v>43.846153846153847</v>
      </c>
    </row>
    <row r="49" spans="2:7" ht="10.5" customHeight="1">
      <c r="B49" s="244"/>
      <c r="C49" s="245">
        <v>15</v>
      </c>
      <c r="D49" s="207" t="s">
        <v>1180</v>
      </c>
      <c r="E49" s="199" t="s">
        <v>1179</v>
      </c>
      <c r="F49" s="224">
        <v>4.9230769230769234</v>
      </c>
      <c r="G49" s="224">
        <v>73.846153846153854</v>
      </c>
    </row>
    <row r="50" spans="2:7" ht="10.5" customHeight="1">
      <c r="B50" s="244"/>
      <c r="C50" s="245">
        <v>12</v>
      </c>
      <c r="D50" s="207" t="s">
        <v>1181</v>
      </c>
      <c r="E50" s="199" t="s">
        <v>1179</v>
      </c>
      <c r="F50" s="224">
        <v>4.1538461538461542</v>
      </c>
      <c r="G50" s="224">
        <v>49.846153846153854</v>
      </c>
    </row>
    <row r="51" spans="2:7" ht="10.5" customHeight="1">
      <c r="B51" s="244"/>
      <c r="C51" s="245">
        <v>18</v>
      </c>
      <c r="D51" s="207" t="s">
        <v>1182</v>
      </c>
      <c r="E51" s="199" t="s">
        <v>1179</v>
      </c>
      <c r="F51" s="224">
        <v>2.8</v>
      </c>
      <c r="G51" s="224">
        <v>50.4</v>
      </c>
    </row>
    <row r="52" spans="2:7" ht="10.5" customHeight="1">
      <c r="B52" s="244"/>
      <c r="C52" s="245">
        <v>18</v>
      </c>
      <c r="D52" s="207" t="s">
        <v>1183</v>
      </c>
      <c r="E52" s="199" t="s">
        <v>1179</v>
      </c>
      <c r="F52" s="224">
        <v>10.815384615384616</v>
      </c>
      <c r="G52" s="224">
        <v>194.67692307692309</v>
      </c>
    </row>
    <row r="53" spans="2:7" ht="10.5" customHeight="1">
      <c r="B53" s="244"/>
      <c r="C53" s="245">
        <v>18</v>
      </c>
      <c r="D53" s="207" t="s">
        <v>1184</v>
      </c>
      <c r="E53" s="199" t="s">
        <v>1179</v>
      </c>
      <c r="F53" s="224">
        <v>2.3076923076923075</v>
      </c>
      <c r="G53" s="224">
        <v>41.538461538461533</v>
      </c>
    </row>
    <row r="54" spans="2:7" ht="10.5" customHeight="1">
      <c r="B54" s="244" t="s">
        <v>1185</v>
      </c>
      <c r="C54" s="245">
        <v>199.93599999999998</v>
      </c>
      <c r="D54" s="207" t="s">
        <v>1162</v>
      </c>
      <c r="E54" s="199" t="s">
        <v>1186</v>
      </c>
      <c r="F54" s="224">
        <v>2.08</v>
      </c>
      <c r="G54" s="224">
        <v>415.86687999999998</v>
      </c>
    </row>
    <row r="55" spans="2:7" ht="10.5" customHeight="1">
      <c r="B55" s="244" t="s">
        <v>1187</v>
      </c>
      <c r="C55" s="245">
        <v>199.93599999999998</v>
      </c>
      <c r="D55" s="207" t="s">
        <v>1129</v>
      </c>
      <c r="E55" s="199" t="s">
        <v>1186</v>
      </c>
      <c r="F55" s="224">
        <v>1.08</v>
      </c>
      <c r="G55" s="224">
        <v>215.93088</v>
      </c>
    </row>
    <row r="56" spans="2:7" ht="10.5" customHeight="1">
      <c r="B56" s="244" t="s">
        <v>1188</v>
      </c>
      <c r="C56" s="245">
        <v>184.8</v>
      </c>
      <c r="D56" s="207" t="s">
        <v>1189</v>
      </c>
      <c r="E56" s="199" t="s">
        <v>1186</v>
      </c>
      <c r="F56" s="224">
        <v>3.39</v>
      </c>
      <c r="G56" s="224">
        <v>626.47200000000009</v>
      </c>
    </row>
    <row r="57" spans="2:7" ht="10.5" customHeight="1">
      <c r="B57" s="244" t="s">
        <v>901</v>
      </c>
      <c r="C57" s="245">
        <v>15</v>
      </c>
      <c r="D57" s="207" t="s">
        <v>1190</v>
      </c>
      <c r="E57" s="199" t="s">
        <v>603</v>
      </c>
      <c r="F57" s="224">
        <v>6</v>
      </c>
      <c r="G57" s="224">
        <v>90</v>
      </c>
    </row>
    <row r="58" spans="2:7" ht="10.5" customHeight="1">
      <c r="B58" s="244" t="s">
        <v>1191</v>
      </c>
      <c r="C58" s="245">
        <v>26.400000000000002</v>
      </c>
      <c r="D58" s="207" t="s">
        <v>1192</v>
      </c>
      <c r="E58" s="199" t="s">
        <v>603</v>
      </c>
      <c r="F58" s="224">
        <v>5.87</v>
      </c>
      <c r="G58" s="224">
        <v>154.96800000000002</v>
      </c>
    </row>
    <row r="59" spans="2:7" ht="10.5" customHeight="1">
      <c r="B59" s="244" t="s">
        <v>921</v>
      </c>
      <c r="C59" s="245">
        <v>26.400000000000002</v>
      </c>
      <c r="D59" s="207" t="s">
        <v>1193</v>
      </c>
      <c r="E59" s="199" t="s">
        <v>603</v>
      </c>
      <c r="F59" s="224">
        <v>3.06</v>
      </c>
      <c r="G59" s="224">
        <v>80.784000000000006</v>
      </c>
    </row>
    <row r="60" spans="2:7">
      <c r="B60" s="244" t="s">
        <v>922</v>
      </c>
      <c r="C60" s="245">
        <v>22</v>
      </c>
      <c r="D60" s="207" t="s">
        <v>1194</v>
      </c>
      <c r="E60" s="199" t="s">
        <v>603</v>
      </c>
      <c r="F60" s="224">
        <v>3.48</v>
      </c>
      <c r="G60" s="224">
        <v>76.56</v>
      </c>
    </row>
    <row r="61" spans="2:7">
      <c r="B61" s="244" t="s">
        <v>1195</v>
      </c>
      <c r="C61" s="245">
        <v>24.64</v>
      </c>
      <c r="D61" s="207" t="s">
        <v>1196</v>
      </c>
      <c r="E61" s="199" t="s">
        <v>1197</v>
      </c>
      <c r="F61" s="224">
        <v>6.5</v>
      </c>
      <c r="G61" s="224">
        <v>160.16</v>
      </c>
    </row>
    <row r="62" spans="2:7">
      <c r="B62" s="244" t="s">
        <v>1198</v>
      </c>
      <c r="C62" s="245">
        <v>28.160000000000004</v>
      </c>
      <c r="D62" s="207" t="s">
        <v>1199</v>
      </c>
      <c r="E62" s="199" t="s">
        <v>1197</v>
      </c>
      <c r="F62" s="224">
        <v>2.88</v>
      </c>
      <c r="G62" s="224">
        <v>81.100800000000007</v>
      </c>
    </row>
    <row r="63" spans="2:7">
      <c r="B63" s="244" t="s">
        <v>1200</v>
      </c>
      <c r="C63" s="245"/>
      <c r="D63" s="207" t="s">
        <v>1132</v>
      </c>
      <c r="E63" s="199" t="s">
        <v>1186</v>
      </c>
      <c r="F63" s="224">
        <v>1</v>
      </c>
      <c r="G63" s="224">
        <v>0</v>
      </c>
    </row>
    <row r="64" spans="2:7">
      <c r="B64" s="244" t="s">
        <v>1201</v>
      </c>
      <c r="C64" s="245"/>
      <c r="D64" s="207" t="s">
        <v>1162</v>
      </c>
      <c r="E64" s="199" t="s">
        <v>1186</v>
      </c>
      <c r="F64" s="224">
        <v>2.08</v>
      </c>
      <c r="G64" s="224">
        <v>0</v>
      </c>
    </row>
    <row r="65" spans="2:7">
      <c r="B65" s="244"/>
      <c r="C65" s="245"/>
      <c r="D65" s="207" t="s">
        <v>1129</v>
      </c>
      <c r="E65" s="199" t="s">
        <v>1186</v>
      </c>
      <c r="F65" s="224">
        <v>1.2</v>
      </c>
      <c r="G65" s="224">
        <v>0</v>
      </c>
    </row>
    <row r="66" spans="2:7">
      <c r="B66" s="244" t="s">
        <v>1202</v>
      </c>
      <c r="C66" s="245">
        <v>30</v>
      </c>
      <c r="D66" s="207" t="s">
        <v>895</v>
      </c>
      <c r="E66" s="199" t="s">
        <v>603</v>
      </c>
      <c r="F66" s="224">
        <v>1.4</v>
      </c>
      <c r="G66" s="224">
        <v>42</v>
      </c>
    </row>
    <row r="67" spans="2:7">
      <c r="G67" s="177">
        <f>SUM(G7:G66)</f>
        <v>13458.333114465904</v>
      </c>
    </row>
  </sheetData>
  <mergeCells count="2">
    <mergeCell ref="L7:M7"/>
    <mergeCell ref="B5:G5"/>
  </mergeCells>
  <printOptions horizontalCentered="1" headings="1"/>
  <pageMargins left="0.70866141732283472" right="0.70866141732283472" top="0.86614173228346458" bottom="0.74803149606299213" header="0.31496062992125984" footer="0.31496062992125984"/>
  <pageSetup paperSize="9" fitToHeight="0" orientation="landscape" r:id="rId1"/>
  <headerFooter>
    <oddHeader>&amp;LNH COLLECTION MARSEILLE&amp;C&amp;14SOE Chinaware</oddHeader>
    <oddFooter>&amp;LPrepared by Gustavo Martínez&amp;R01 March 2017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249977111117893"/>
  </sheetPr>
  <dimension ref="C1:AN76"/>
  <sheetViews>
    <sheetView showGridLines="0" tabSelected="1" zoomScale="80" zoomScaleNormal="80" workbookViewId="0">
      <selection activeCell="D14" sqref="D14"/>
    </sheetView>
  </sheetViews>
  <sheetFormatPr defaultColWidth="9.1796875" defaultRowHeight="14.5"/>
  <cols>
    <col min="1" max="1" width="3.81640625" style="127" customWidth="1"/>
    <col min="2" max="2" width="4.1796875" style="127" customWidth="1"/>
    <col min="3" max="3" width="9.1796875" style="127"/>
    <col min="4" max="4" width="24.1796875" style="127" customWidth="1"/>
    <col min="5" max="5" width="11.81640625" style="127" customWidth="1"/>
    <col min="6" max="8" width="9.1796875" style="127"/>
    <col min="9" max="9" width="3.453125" style="127" customWidth="1"/>
    <col min="10" max="10" width="27.54296875" style="127" bestFit="1" customWidth="1"/>
    <col min="11" max="11" width="9.453125" style="127" bestFit="1" customWidth="1"/>
    <col min="12" max="12" width="13.7265625" style="127" customWidth="1"/>
    <col min="13" max="13" width="4.26953125" style="127" customWidth="1"/>
    <col min="14" max="14" width="14.26953125" style="127" customWidth="1"/>
    <col min="15" max="15" width="3.453125" style="127" customWidth="1"/>
    <col min="16" max="16" width="15.81640625" style="127" customWidth="1"/>
    <col min="17" max="17" width="5.26953125" style="127" customWidth="1"/>
    <col min="18" max="18" width="11" style="127" bestFit="1" customWidth="1"/>
    <col min="19" max="19" width="4.26953125" style="127" customWidth="1"/>
    <col min="20" max="20" width="11" style="127" customWidth="1"/>
    <col min="21" max="21" width="3.54296875" style="127" customWidth="1"/>
    <col min="22" max="23" width="9.1796875" style="127"/>
    <col min="24" max="27" width="9.1796875" style="594"/>
    <col min="28" max="30" width="9.1796875" style="600"/>
    <col min="31" max="31" width="11.7265625" style="600" bestFit="1" customWidth="1"/>
    <col min="32" max="32" width="9.1796875" style="600"/>
    <col min="33" max="33" width="11.7265625" style="600" bestFit="1" customWidth="1"/>
    <col min="34" max="34" width="9.1796875" style="600"/>
    <col min="35" max="35" width="11.453125" style="600" bestFit="1" customWidth="1"/>
    <col min="36" max="36" width="9.1796875" style="600"/>
    <col min="37" max="37" width="11.7265625" style="600" bestFit="1" customWidth="1"/>
    <col min="38" max="38" width="9.1796875" style="600"/>
    <col min="39" max="39" width="11.1796875" style="127" bestFit="1" customWidth="1"/>
    <col min="40" max="16384" width="9.1796875" style="127"/>
  </cols>
  <sheetData>
    <row r="1" spans="3:40" ht="15" thickBot="1">
      <c r="AC1" s="599"/>
      <c r="AE1" s="601"/>
      <c r="AF1" s="599"/>
      <c r="AH1" s="601"/>
    </row>
    <row r="2" spans="3:40">
      <c r="C2" s="436" t="s">
        <v>25</v>
      </c>
      <c r="D2" s="334"/>
      <c r="E2" s="334"/>
      <c r="F2" s="334"/>
      <c r="G2" s="334"/>
      <c r="H2" s="334"/>
      <c r="I2" s="334"/>
      <c r="J2" s="334"/>
      <c r="K2" s="334"/>
      <c r="L2" s="334"/>
      <c r="M2" s="334"/>
      <c r="N2" s="334"/>
      <c r="O2" s="334"/>
      <c r="P2" s="334"/>
      <c r="Q2" s="334"/>
      <c r="R2" s="334"/>
      <c r="S2" s="334"/>
      <c r="T2" s="334"/>
      <c r="U2" s="435"/>
      <c r="AB2" s="600" t="str">
        <f>+AE2</f>
        <v>NH HOTELS</v>
      </c>
      <c r="AC2" s="600" t="s">
        <v>27</v>
      </c>
      <c r="AE2" s="602" t="s">
        <v>2002</v>
      </c>
      <c r="AF2" s="602"/>
      <c r="AG2" s="602" t="s">
        <v>1982</v>
      </c>
      <c r="AH2" s="602"/>
      <c r="AI2" s="602" t="s">
        <v>30</v>
      </c>
      <c r="AJ2" s="602"/>
      <c r="AK2" s="602" t="s">
        <v>31</v>
      </c>
      <c r="AL2" s="602"/>
      <c r="AM2" s="592" t="s">
        <v>32</v>
      </c>
      <c r="AN2" s="208"/>
    </row>
    <row r="3" spans="3:40">
      <c r="C3" s="648" t="s">
        <v>26</v>
      </c>
      <c r="D3" s="649"/>
      <c r="E3" s="649"/>
      <c r="F3" s="649"/>
      <c r="G3" s="649"/>
      <c r="H3" s="649"/>
      <c r="I3" s="649"/>
      <c r="J3" s="649"/>
      <c r="K3" s="649"/>
      <c r="L3" s="649"/>
      <c r="M3" s="649"/>
      <c r="N3" s="649"/>
      <c r="O3" s="649"/>
      <c r="P3" s="649"/>
      <c r="Q3" s="649"/>
      <c r="R3" s="649"/>
      <c r="S3" s="649"/>
      <c r="T3" s="649"/>
      <c r="U3" s="650"/>
      <c r="AB3" s="600" t="str">
        <f>+AG2</f>
        <v>COLLECTION</v>
      </c>
      <c r="AC3" s="600" t="s">
        <v>1971</v>
      </c>
      <c r="AE3" s="603">
        <f>'summary F&amp;B'!D18/E15</f>
        <v>1471.8209610123076</v>
      </c>
      <c r="AF3" s="603"/>
      <c r="AG3" s="603">
        <f>'summary F&amp;B'!J18/Briefing!E15</f>
        <v>1619.0030571135387</v>
      </c>
      <c r="AH3" s="603"/>
      <c r="AI3" s="603">
        <f>'summary F&amp;B'!O18/Briefing!E15</f>
        <v>1766.1851532147693</v>
      </c>
      <c r="AJ3" s="603"/>
      <c r="AK3" s="603">
        <f>'summary F&amp;B'!T18/Briefing!E15</f>
        <v>1854.494410875508</v>
      </c>
      <c r="AL3" s="603"/>
      <c r="AM3" s="591">
        <f>'summary F&amp;B'!Y18/Briefing!E15</f>
        <v>2060.5493454172306</v>
      </c>
      <c r="AN3" s="208"/>
    </row>
    <row r="4" spans="3:40">
      <c r="C4" s="648"/>
      <c r="D4" s="649"/>
      <c r="E4" s="649"/>
      <c r="F4" s="649"/>
      <c r="G4" s="649"/>
      <c r="H4" s="649"/>
      <c r="I4" s="649"/>
      <c r="J4" s="649"/>
      <c r="K4" s="649"/>
      <c r="L4" s="649"/>
      <c r="M4" s="649"/>
      <c r="N4" s="649"/>
      <c r="O4" s="649"/>
      <c r="P4" s="649"/>
      <c r="Q4" s="649"/>
      <c r="R4" s="649"/>
      <c r="S4" s="649"/>
      <c r="T4" s="649"/>
      <c r="U4" s="650"/>
      <c r="AB4" s="600" t="str">
        <f>+AI2</f>
        <v>nhow/Avani</v>
      </c>
      <c r="AC4" s="600" t="s">
        <v>44</v>
      </c>
      <c r="AE4" s="603">
        <f>'summary F&amp;B'!E18/E15</f>
        <v>2228.4982164358976</v>
      </c>
      <c r="AF4" s="603"/>
      <c r="AG4" s="603">
        <f>'summary F&amp;B'!K18/Briefing!E15</f>
        <v>2451.3480380794877</v>
      </c>
      <c r="AH4" s="603"/>
      <c r="AI4" s="603">
        <f>'summary F&amp;B'!P18/Briefing!E15</f>
        <v>2674.1978597230777</v>
      </c>
      <c r="AJ4" s="603"/>
      <c r="AK4" s="603">
        <f>'summary F&amp;B'!U18/Briefing!E15</f>
        <v>2807.9077527092309</v>
      </c>
      <c r="AL4" s="603"/>
      <c r="AM4" s="591">
        <f>'summary F&amp;B'!Z18/Briefing!E15</f>
        <v>3119.8975030102565</v>
      </c>
      <c r="AN4" s="208"/>
    </row>
    <row r="5" spans="3:40" ht="15" thickBot="1">
      <c r="C5" s="651"/>
      <c r="D5" s="652"/>
      <c r="E5" s="652"/>
      <c r="F5" s="652"/>
      <c r="G5" s="652"/>
      <c r="H5" s="652"/>
      <c r="I5" s="652"/>
      <c r="J5" s="652"/>
      <c r="K5" s="652"/>
      <c r="L5" s="652"/>
      <c r="M5" s="652"/>
      <c r="N5" s="652"/>
      <c r="O5" s="652"/>
      <c r="P5" s="652"/>
      <c r="Q5" s="652"/>
      <c r="R5" s="652"/>
      <c r="S5" s="652"/>
      <c r="T5" s="652"/>
      <c r="U5" s="653"/>
      <c r="AB5" s="600" t="str">
        <f>+AK2</f>
        <v>TIVOLI</v>
      </c>
      <c r="AC5" s="600" t="s">
        <v>46</v>
      </c>
      <c r="AE5" s="603">
        <f>'summary F&amp;B'!F18/Briefing!E15</f>
        <v>1747.2191611025639</v>
      </c>
      <c r="AF5" s="603"/>
      <c r="AG5" s="603">
        <f>'summary F&amp;B'!L18/Briefing!E15</f>
        <v>1921.9410772128206</v>
      </c>
      <c r="AH5" s="603"/>
      <c r="AI5" s="603">
        <f>'summary F&amp;B'!Q18/Briefing!E15</f>
        <v>2096.662993323077</v>
      </c>
      <c r="AJ5" s="603"/>
      <c r="AK5" s="603">
        <f>'summary F&amp;B'!V18/Briefing!E15</f>
        <v>2201.496142989231</v>
      </c>
      <c r="AL5" s="603"/>
      <c r="AM5" s="591">
        <f>'summary F&amp;B'!AA18/Briefing!E15</f>
        <v>2446.1068255435898</v>
      </c>
      <c r="AN5" s="208"/>
    </row>
    <row r="6" spans="3:40" ht="15" thickBot="1">
      <c r="AE6" s="603"/>
      <c r="AF6" s="603"/>
      <c r="AG6" s="603"/>
      <c r="AH6" s="603"/>
      <c r="AI6" s="603"/>
      <c r="AJ6" s="603"/>
      <c r="AK6" s="603"/>
      <c r="AL6" s="603"/>
      <c r="AM6" s="591">
        <f>'summary F&amp;B'!AB18/Briefing!E15</f>
        <v>4278.1219559076917</v>
      </c>
      <c r="AN6" s="208"/>
    </row>
    <row r="7" spans="3:40" ht="19" thickBot="1">
      <c r="C7" s="438" t="s">
        <v>1973</v>
      </c>
      <c r="D7" s="439"/>
      <c r="E7" s="439"/>
      <c r="F7" s="439"/>
      <c r="G7" s="439"/>
      <c r="H7" s="439"/>
      <c r="I7" s="439"/>
      <c r="J7" s="439"/>
      <c r="K7" s="439"/>
      <c r="L7" s="439"/>
      <c r="M7" s="439"/>
      <c r="N7" s="439"/>
      <c r="O7" s="439"/>
      <c r="P7" s="439"/>
      <c r="Q7" s="439"/>
      <c r="R7" s="439"/>
      <c r="S7" s="439"/>
      <c r="T7" s="439"/>
      <c r="U7" s="440"/>
      <c r="AC7" s="600" t="s">
        <v>27</v>
      </c>
      <c r="AE7" s="602" t="str">
        <f>+AE2</f>
        <v>NH HOTELS</v>
      </c>
      <c r="AF7" s="602"/>
      <c r="AG7" s="602" t="str">
        <f>+AG2</f>
        <v>COLLECTION</v>
      </c>
      <c r="AH7" s="602"/>
      <c r="AI7" s="602" t="s">
        <v>30</v>
      </c>
      <c r="AJ7" s="602"/>
      <c r="AK7" s="602" t="s">
        <v>31</v>
      </c>
    </row>
    <row r="8" spans="3:40">
      <c r="C8" s="446"/>
      <c r="AC8" s="600" t="s">
        <v>1971</v>
      </c>
      <c r="AE8" s="603">
        <f>+'Summary Rooms'!E22</f>
        <v>693.11337389400001</v>
      </c>
      <c r="AF8" s="603"/>
      <c r="AG8" s="603">
        <f>+'Summary Rooms'!F22</f>
        <v>762.42471128340003</v>
      </c>
      <c r="AH8" s="603"/>
      <c r="AI8" s="603">
        <f>+'Summary Rooms'!G22</f>
        <v>831.73604867279994</v>
      </c>
      <c r="AJ8" s="603"/>
      <c r="AK8" s="603">
        <f>+'Summary Rooms'!H22</f>
        <v>970.35872345159999</v>
      </c>
    </row>
    <row r="9" spans="3:40" ht="15" thickBot="1">
      <c r="C9" s="581" t="s">
        <v>2007</v>
      </c>
      <c r="D9" s="597">
        <v>0.02</v>
      </c>
      <c r="AC9" s="600" t="s">
        <v>44</v>
      </c>
      <c r="AE9" s="603">
        <f>+'Summary Rooms'!E23</f>
        <v>797.08037997809993</v>
      </c>
      <c r="AF9" s="603"/>
      <c r="AG9" s="603">
        <f>+'Summary Rooms'!F23</f>
        <v>876.78841797590997</v>
      </c>
      <c r="AH9" s="603"/>
      <c r="AI9" s="603">
        <f>+'Summary Rooms'!G23</f>
        <v>956.49645597371989</v>
      </c>
      <c r="AJ9" s="603"/>
      <c r="AK9" s="603">
        <f>+'Summary Rooms'!H23</f>
        <v>1115.9125319693399</v>
      </c>
    </row>
    <row r="10" spans="3:40" ht="18.5">
      <c r="C10" s="545" t="s">
        <v>27</v>
      </c>
      <c r="D10" s="546" t="s">
        <v>46</v>
      </c>
      <c r="E10" s="446"/>
      <c r="I10" s="604"/>
      <c r="J10" s="605"/>
      <c r="K10" s="606"/>
      <c r="L10" s="606"/>
      <c r="M10" s="606"/>
      <c r="N10" s="606"/>
      <c r="O10" s="607"/>
      <c r="AC10" s="600" t="s">
        <v>46</v>
      </c>
      <c r="AE10" s="603">
        <f>+'Summary Rooms'!E24</f>
        <v>866.39171736749995</v>
      </c>
      <c r="AF10" s="603"/>
      <c r="AG10" s="603">
        <f>+'Summary Rooms'!F24</f>
        <v>953.03088910425004</v>
      </c>
      <c r="AH10" s="603"/>
      <c r="AI10" s="603">
        <f>+'Summary Rooms'!G24</f>
        <v>1039.6700608409999</v>
      </c>
      <c r="AJ10" s="603"/>
      <c r="AK10" s="603">
        <f>+'Summary Rooms'!H24</f>
        <v>1212.9484043145001</v>
      </c>
    </row>
    <row r="11" spans="3:40" ht="18.5">
      <c r="C11" s="545" t="s">
        <v>1967</v>
      </c>
      <c r="D11" s="546" t="s">
        <v>2002</v>
      </c>
      <c r="E11" s="446"/>
      <c r="I11" s="608"/>
      <c r="J11" s="609"/>
      <c r="K11" s="610"/>
      <c r="L11" s="611" t="str">
        <f>D11</f>
        <v>NH HOTELS</v>
      </c>
      <c r="M11" s="612"/>
      <c r="N11" s="612"/>
      <c r="O11" s="613"/>
    </row>
    <row r="12" spans="3:40" ht="18.5">
      <c r="C12" s="595" t="s">
        <v>2006</v>
      </c>
      <c r="D12" s="560"/>
      <c r="E12" s="560"/>
      <c r="F12" s="163"/>
      <c r="I12" s="608"/>
      <c r="J12" s="609" t="s">
        <v>33</v>
      </c>
      <c r="K12" s="614"/>
      <c r="L12" s="640">
        <f>VLOOKUP($D$10,$AC$3:$AM$6,MATCH($D$11,$AC$2:$AM$2,0),FALSE)*(1+$D$9)</f>
        <v>1782.1635443246153</v>
      </c>
      <c r="M12" s="615"/>
      <c r="N12" s="615"/>
      <c r="O12" s="613"/>
    </row>
    <row r="13" spans="3:40" ht="18.5">
      <c r="I13" s="608"/>
      <c r="J13" s="616" t="s">
        <v>35</v>
      </c>
      <c r="K13" s="616"/>
      <c r="L13" s="640">
        <f>VLOOKUP($D$10,$AC$8:$AM$10,MATCH($D$11,$AC$7:$AM$7,0),FALSE)*(1+$D$9)</f>
        <v>883.71955171485001</v>
      </c>
      <c r="M13" s="617"/>
      <c r="N13" s="617"/>
      <c r="O13" s="613"/>
    </row>
    <row r="14" spans="3:40" ht="18.5">
      <c r="C14" s="331" t="s">
        <v>34</v>
      </c>
      <c r="D14" s="331"/>
      <c r="E14" s="331"/>
      <c r="I14" s="608"/>
      <c r="J14" s="609" t="s">
        <v>1975</v>
      </c>
      <c r="K14" s="609"/>
      <c r="L14" s="641">
        <f>+VLOOKUP(D11,'new brilliant basics'!$F$5:$O$10,10,0)</f>
        <v>320.53500000000003</v>
      </c>
      <c r="M14" s="609"/>
      <c r="N14" s="609"/>
      <c r="O14" s="613"/>
    </row>
    <row r="15" spans="3:40" ht="18.5">
      <c r="C15" s="127" t="s">
        <v>36</v>
      </c>
      <c r="E15" s="127">
        <v>100</v>
      </c>
      <c r="I15" s="608"/>
      <c r="J15" s="618" t="s">
        <v>37</v>
      </c>
      <c r="K15" s="619"/>
      <c r="L15" s="620">
        <v>0.1</v>
      </c>
      <c r="M15" s="621"/>
      <c r="N15" s="622"/>
      <c r="O15" s="613"/>
    </row>
    <row r="16" spans="3:40" ht="18.5">
      <c r="C16" s="127" t="s">
        <v>38</v>
      </c>
      <c r="E16" s="127">
        <v>1.6</v>
      </c>
      <c r="I16" s="608"/>
      <c r="J16" s="623" t="s">
        <v>39</v>
      </c>
      <c r="K16" s="623"/>
      <c r="L16" s="624">
        <f>+(L12+L13+L14)*(1+L15)</f>
        <v>3285.0599056434121</v>
      </c>
      <c r="M16" s="624"/>
      <c r="N16" s="625"/>
      <c r="O16" s="613"/>
    </row>
    <row r="17" spans="3:21" ht="19" thickBot="1">
      <c r="C17" s="127" t="s">
        <v>40</v>
      </c>
      <c r="E17" s="127">
        <f>+E15*0.2</f>
        <v>20</v>
      </c>
      <c r="I17" s="626"/>
      <c r="J17" s="627"/>
      <c r="K17" s="627"/>
      <c r="L17" s="628"/>
      <c r="M17" s="628"/>
      <c r="N17" s="628"/>
      <c r="O17" s="629"/>
      <c r="P17" s="179"/>
      <c r="Q17" s="179"/>
      <c r="R17" s="179"/>
      <c r="S17" s="179"/>
      <c r="T17" s="179"/>
    </row>
    <row r="18" spans="3:21">
      <c r="J18" s="330"/>
      <c r="L18" s="179"/>
      <c r="M18" s="179"/>
      <c r="N18" s="179"/>
      <c r="O18" s="179"/>
      <c r="P18" s="543">
        <v>7</v>
      </c>
      <c r="Q18" s="208">
        <v>8</v>
      </c>
      <c r="R18" s="544">
        <v>9</v>
      </c>
      <c r="S18" s="543">
        <v>10</v>
      </c>
      <c r="T18" s="208">
        <v>11</v>
      </c>
      <c r="U18" s="208"/>
    </row>
    <row r="19" spans="3:21" ht="18.5">
      <c r="C19" s="448" t="s">
        <v>41</v>
      </c>
      <c r="D19" s="449"/>
      <c r="E19" s="450"/>
      <c r="I19" s="630" t="s">
        <v>1976</v>
      </c>
      <c r="J19" s="593"/>
      <c r="K19" s="593"/>
      <c r="L19" s="593"/>
      <c r="M19" s="631"/>
      <c r="N19" s="632"/>
      <c r="O19" s="163"/>
    </row>
    <row r="20" spans="3:21">
      <c r="C20" s="451"/>
      <c r="D20" s="452" t="s">
        <v>42</v>
      </c>
      <c r="E20" s="456">
        <v>50</v>
      </c>
    </row>
    <row r="21" spans="3:21" ht="18.5">
      <c r="C21" s="454"/>
      <c r="D21" s="447" t="s">
        <v>43</v>
      </c>
      <c r="E21" s="455">
        <v>150</v>
      </c>
      <c r="I21" s="630" t="s">
        <v>1977</v>
      </c>
      <c r="J21" s="163"/>
      <c r="K21" s="163"/>
      <c r="L21" s="163"/>
      <c r="M21" s="163"/>
      <c r="N21" s="163"/>
      <c r="O21" s="163"/>
    </row>
    <row r="23" spans="3:21">
      <c r="C23" s="448" t="s">
        <v>1968</v>
      </c>
      <c r="D23" s="449"/>
      <c r="E23" s="450"/>
    </row>
    <row r="24" spans="3:21">
      <c r="C24" s="451"/>
      <c r="D24" s="452" t="s">
        <v>1969</v>
      </c>
      <c r="E24" s="587">
        <v>0</v>
      </c>
      <c r="L24" s="437"/>
      <c r="M24" s="437"/>
      <c r="N24" s="437"/>
      <c r="O24" s="437"/>
      <c r="P24" s="437"/>
      <c r="Q24" s="179"/>
      <c r="R24" s="437"/>
      <c r="S24" s="437"/>
      <c r="T24" s="437"/>
    </row>
    <row r="25" spans="3:21">
      <c r="C25" s="451"/>
      <c r="D25" s="452" t="s">
        <v>42</v>
      </c>
      <c r="E25" s="643">
        <f>E20</f>
        <v>50</v>
      </c>
      <c r="F25" s="593" t="s">
        <v>2008</v>
      </c>
      <c r="G25" s="593"/>
      <c r="H25" s="593"/>
      <c r="I25" s="593"/>
      <c r="J25" s="593"/>
      <c r="K25" s="593"/>
      <c r="L25" s="593"/>
      <c r="M25" s="593"/>
      <c r="N25" s="593"/>
    </row>
    <row r="26" spans="3:21">
      <c r="C26" s="454"/>
      <c r="D26" s="447" t="s">
        <v>43</v>
      </c>
      <c r="E26" s="643">
        <f>E21</f>
        <v>150</v>
      </c>
    </row>
    <row r="28" spans="3:21">
      <c r="C28" s="448" t="s">
        <v>45</v>
      </c>
      <c r="D28" s="449"/>
      <c r="E28" s="450"/>
    </row>
    <row r="29" spans="3:21">
      <c r="C29" s="451"/>
      <c r="D29" s="452" t="s">
        <v>47</v>
      </c>
      <c r="E29" s="453">
        <v>1</v>
      </c>
    </row>
    <row r="30" spans="3:21">
      <c r="C30" s="454"/>
      <c r="D30" s="447" t="s">
        <v>48</v>
      </c>
      <c r="E30" s="455">
        <v>100</v>
      </c>
    </row>
    <row r="32" spans="3:21">
      <c r="C32" s="448" t="s">
        <v>49</v>
      </c>
      <c r="D32" s="449"/>
      <c r="E32" s="450"/>
    </row>
    <row r="33" spans="3:10">
      <c r="C33" s="451"/>
      <c r="D33" s="452" t="s">
        <v>42</v>
      </c>
      <c r="E33" s="453">
        <f>F38+F41+F44+F47+F50</f>
        <v>20</v>
      </c>
    </row>
    <row r="34" spans="3:10">
      <c r="C34" s="451"/>
      <c r="D34" s="452" t="s">
        <v>43</v>
      </c>
      <c r="E34" s="453">
        <f>+F39+F42+F45+F48+F51</f>
        <v>60</v>
      </c>
    </row>
    <row r="35" spans="3:10">
      <c r="C35" s="588"/>
      <c r="D35" s="589" t="s">
        <v>1960</v>
      </c>
      <c r="E35" s="590">
        <v>3</v>
      </c>
      <c r="F35" s="593" t="s">
        <v>1970</v>
      </c>
      <c r="G35" s="163"/>
      <c r="H35" s="163"/>
      <c r="I35" s="163"/>
      <c r="J35" s="163"/>
    </row>
    <row r="37" spans="3:10">
      <c r="D37" s="481" t="s">
        <v>50</v>
      </c>
      <c r="E37" s="482"/>
      <c r="F37" s="483"/>
    </row>
    <row r="38" spans="3:10">
      <c r="D38" s="484"/>
      <c r="E38" s="485" t="s">
        <v>42</v>
      </c>
      <c r="F38" s="486">
        <v>20</v>
      </c>
    </row>
    <row r="39" spans="3:10">
      <c r="D39" s="484"/>
      <c r="E39" s="485" t="s">
        <v>43</v>
      </c>
      <c r="F39" s="486">
        <v>60</v>
      </c>
    </row>
    <row r="40" spans="3:10">
      <c r="D40" s="487" t="s">
        <v>51</v>
      </c>
      <c r="E40" s="480"/>
      <c r="F40" s="488"/>
    </row>
    <row r="41" spans="3:10">
      <c r="D41" s="484"/>
      <c r="E41" s="485" t="s">
        <v>42</v>
      </c>
      <c r="F41" s="486">
        <v>0</v>
      </c>
    </row>
    <row r="42" spans="3:10">
      <c r="D42" s="484"/>
      <c r="E42" s="485" t="s">
        <v>43</v>
      </c>
      <c r="F42" s="486">
        <v>0</v>
      </c>
    </row>
    <row r="43" spans="3:10">
      <c r="D43" s="487" t="s">
        <v>52</v>
      </c>
      <c r="E43" s="480"/>
      <c r="F43" s="488"/>
    </row>
    <row r="44" spans="3:10">
      <c r="D44" s="484"/>
      <c r="E44" s="485" t="s">
        <v>42</v>
      </c>
      <c r="F44" s="486">
        <v>0</v>
      </c>
    </row>
    <row r="45" spans="3:10">
      <c r="D45" s="484"/>
      <c r="E45" s="485" t="s">
        <v>43</v>
      </c>
      <c r="F45" s="486">
        <v>0</v>
      </c>
    </row>
    <row r="46" spans="3:10">
      <c r="D46" s="487" t="s">
        <v>53</v>
      </c>
      <c r="E46" s="480"/>
      <c r="F46" s="488"/>
    </row>
    <row r="47" spans="3:10">
      <c r="D47" s="484"/>
      <c r="E47" s="485" t="s">
        <v>42</v>
      </c>
      <c r="F47" s="486">
        <v>0</v>
      </c>
    </row>
    <row r="48" spans="3:10">
      <c r="D48" s="484"/>
      <c r="E48" s="485" t="s">
        <v>43</v>
      </c>
      <c r="F48" s="486">
        <v>0</v>
      </c>
    </row>
    <row r="49" spans="3:27">
      <c r="D49" s="487" t="s">
        <v>54</v>
      </c>
      <c r="E49" s="480"/>
      <c r="F49" s="488"/>
    </row>
    <row r="50" spans="3:27">
      <c r="D50" s="484"/>
      <c r="E50" s="485" t="s">
        <v>42</v>
      </c>
      <c r="F50" s="486">
        <v>0</v>
      </c>
    </row>
    <row r="51" spans="3:27">
      <c r="D51" s="487"/>
      <c r="E51" s="480" t="s">
        <v>43</v>
      </c>
      <c r="F51" s="488">
        <v>0</v>
      </c>
    </row>
    <row r="53" spans="3:27">
      <c r="C53" s="448" t="s">
        <v>55</v>
      </c>
      <c r="D53" s="449"/>
      <c r="E53" s="450"/>
    </row>
    <row r="54" spans="3:27">
      <c r="C54" s="451"/>
      <c r="D54" s="452" t="s">
        <v>42</v>
      </c>
      <c r="E54" s="453">
        <f>F59+F62+F65</f>
        <v>15</v>
      </c>
    </row>
    <row r="55" spans="3:27">
      <c r="C55" s="451"/>
      <c r="D55" s="452" t="s">
        <v>43</v>
      </c>
      <c r="E55" s="453">
        <f>F60+F63+F66</f>
        <v>80</v>
      </c>
    </row>
    <row r="56" spans="3:27">
      <c r="C56" s="588"/>
      <c r="D56" s="589" t="s">
        <v>1960</v>
      </c>
      <c r="E56" s="590">
        <v>0</v>
      </c>
      <c r="F56" s="593" t="s">
        <v>2005</v>
      </c>
      <c r="G56" s="163"/>
      <c r="H56" s="163"/>
      <c r="I56" s="163"/>
      <c r="J56" s="163"/>
    </row>
    <row r="57" spans="3:27">
      <c r="C57" s="446"/>
      <c r="D57" s="467"/>
      <c r="E57" s="467"/>
    </row>
    <row r="58" spans="3:27">
      <c r="D58" s="481" t="s">
        <v>56</v>
      </c>
      <c r="E58" s="482"/>
      <c r="F58" s="483"/>
    </row>
    <row r="59" spans="3:27">
      <c r="D59" s="484"/>
      <c r="E59" s="485" t="s">
        <v>42</v>
      </c>
      <c r="F59" s="486">
        <v>15</v>
      </c>
    </row>
    <row r="60" spans="3:27">
      <c r="D60" s="484"/>
      <c r="E60" s="485" t="s">
        <v>43</v>
      </c>
      <c r="F60" s="486">
        <v>80</v>
      </c>
      <c r="J60" s="432"/>
      <c r="K60" s="433"/>
      <c r="M60" s="433"/>
      <c r="V60"/>
      <c r="W60"/>
      <c r="X60" s="37"/>
      <c r="Y60" s="37"/>
      <c r="Z60" s="37"/>
      <c r="AA60" s="37"/>
    </row>
    <row r="61" spans="3:27">
      <c r="D61" s="487" t="s">
        <v>57</v>
      </c>
      <c r="E61" s="480"/>
      <c r="F61" s="488"/>
      <c r="J61" s="306"/>
      <c r="K61" s="306"/>
      <c r="L61" s="306"/>
      <c r="M61" s="306"/>
      <c r="U61" s="441"/>
      <c r="V61"/>
      <c r="W61"/>
      <c r="X61" s="37"/>
      <c r="Y61" s="37"/>
      <c r="Z61" s="37"/>
      <c r="AA61" s="37"/>
    </row>
    <row r="62" spans="3:27">
      <c r="D62" s="484"/>
      <c r="E62" s="485" t="s">
        <v>42</v>
      </c>
      <c r="F62" s="486">
        <v>0</v>
      </c>
      <c r="J62" s="306"/>
      <c r="K62" s="306"/>
      <c r="L62" s="306"/>
      <c r="M62" s="306"/>
      <c r="U62" s="441"/>
      <c r="V62"/>
      <c r="W62"/>
      <c r="X62" s="37"/>
      <c r="Y62" s="37"/>
      <c r="Z62" s="37"/>
      <c r="AA62" s="37"/>
    </row>
    <row r="63" spans="3:27">
      <c r="D63" s="484"/>
      <c r="E63" s="485" t="s">
        <v>43</v>
      </c>
      <c r="F63" s="486">
        <v>0</v>
      </c>
      <c r="J63" s="306"/>
      <c r="K63" s="306"/>
      <c r="L63" s="306"/>
      <c r="M63" s="306"/>
      <c r="U63" s="441"/>
      <c r="V63"/>
      <c r="W63"/>
      <c r="X63" s="37"/>
      <c r="Y63" s="37"/>
      <c r="Z63" s="37"/>
      <c r="AA63" s="37"/>
    </row>
    <row r="64" spans="3:27">
      <c r="D64" s="487" t="s">
        <v>58</v>
      </c>
      <c r="E64" s="480"/>
      <c r="F64" s="488"/>
      <c r="J64" s="434"/>
      <c r="K64" s="306"/>
      <c r="L64" s="306"/>
      <c r="M64" s="306"/>
      <c r="U64" s="441"/>
      <c r="V64"/>
      <c r="W64"/>
      <c r="X64" s="37"/>
      <c r="Y64" s="37"/>
      <c r="Z64" s="37"/>
      <c r="AA64" s="37"/>
    </row>
    <row r="65" spans="3:27">
      <c r="D65" s="484"/>
      <c r="E65" s="485" t="s">
        <v>42</v>
      </c>
      <c r="F65" s="486"/>
      <c r="J65" s="434"/>
      <c r="K65" s="306"/>
      <c r="L65" s="306"/>
      <c r="M65" s="306"/>
      <c r="U65" s="441"/>
      <c r="V65"/>
      <c r="W65"/>
      <c r="X65" s="37"/>
      <c r="Y65" s="37"/>
      <c r="Z65" s="37"/>
      <c r="AA65" s="37"/>
    </row>
    <row r="66" spans="3:27">
      <c r="D66" s="487"/>
      <c r="E66" s="480" t="s">
        <v>43</v>
      </c>
      <c r="F66" s="488"/>
      <c r="J66" s="434"/>
      <c r="K66" s="306"/>
      <c r="L66" s="306"/>
      <c r="M66" s="306"/>
      <c r="U66" s="441"/>
    </row>
    <row r="67" spans="3:27">
      <c r="J67" s="434"/>
      <c r="K67" s="306"/>
      <c r="L67" s="306"/>
      <c r="M67" s="306"/>
      <c r="U67" s="306"/>
    </row>
    <row r="68" spans="3:27">
      <c r="C68" s="448" t="s">
        <v>59</v>
      </c>
      <c r="D68" s="449"/>
      <c r="E68" s="450"/>
      <c r="J68" s="434"/>
      <c r="K68" s="306"/>
      <c r="L68" s="306"/>
      <c r="M68" s="306"/>
    </row>
    <row r="69" spans="3:27">
      <c r="C69" s="454"/>
      <c r="D69" s="447" t="s">
        <v>60</v>
      </c>
      <c r="E69" s="458">
        <f>+E15*0.7*0.7</f>
        <v>49</v>
      </c>
      <c r="J69" s="306"/>
      <c r="K69" s="306"/>
      <c r="L69" s="306"/>
      <c r="M69" s="306"/>
    </row>
    <row r="70" spans="3:27">
      <c r="J70" s="306"/>
      <c r="K70" s="306"/>
      <c r="L70" s="306"/>
      <c r="M70" s="306"/>
    </row>
    <row r="72" spans="3:27">
      <c r="C72" s="459" t="s">
        <v>61</v>
      </c>
      <c r="D72" s="460"/>
      <c r="E72" s="460"/>
      <c r="F72" s="460"/>
      <c r="G72" s="460"/>
      <c r="H72" s="461"/>
    </row>
    <row r="73" spans="3:27">
      <c r="C73" s="462" t="s">
        <v>62</v>
      </c>
      <c r="D73" s="463"/>
      <c r="E73" s="463"/>
      <c r="F73" s="463"/>
      <c r="G73" s="463"/>
      <c r="H73" s="464"/>
    </row>
    <row r="74" spans="3:27">
      <c r="C74" s="462" t="s">
        <v>63</v>
      </c>
      <c r="D74" s="463"/>
      <c r="E74" s="463"/>
      <c r="F74" s="463"/>
      <c r="G74" s="463"/>
      <c r="H74" s="464"/>
    </row>
    <row r="75" spans="3:27">
      <c r="C75" s="462" t="s">
        <v>64</v>
      </c>
      <c r="D75" s="463"/>
      <c r="E75" s="463"/>
      <c r="F75" s="463"/>
      <c r="G75" s="463"/>
      <c r="H75" s="464"/>
    </row>
    <row r="76" spans="3:27">
      <c r="C76" s="465" t="s">
        <v>65</v>
      </c>
      <c r="D76" s="457"/>
      <c r="E76" s="457"/>
      <c r="F76" s="457"/>
      <c r="G76" s="457"/>
      <c r="H76" s="466"/>
    </row>
  </sheetData>
  <mergeCells count="1">
    <mergeCell ref="C3:U5"/>
  </mergeCells>
  <dataValidations count="2">
    <dataValidation type="list" allowBlank="1" showInputMessage="1" showErrorMessage="1" sqref="D10" xr:uid="{E2F2FC81-1D2E-4449-8E75-F068DA7D7B15}">
      <formula1>$AC$3:$AC$5</formula1>
    </dataValidation>
    <dataValidation type="list" allowBlank="1" showInputMessage="1" showErrorMessage="1" sqref="D11" xr:uid="{72035AF1-7D2F-4084-8FF3-E5D34DF8710F}">
      <formula1>$AB$2:$AB$5</formula1>
    </dataValidation>
  </dataValidations>
  <pageMargins left="0.7" right="0.7" top="0.75" bottom="0.75" header="0.3" footer="0.3"/>
  <pageSetup paperSize="9" orientation="portrait" r:id="rId1"/>
  <customProperties>
    <customPr name="EpmWorksheetKeyString_GUID" r:id="rId2"/>
  </customProperties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/>
  </sheetPr>
  <dimension ref="A2:M78"/>
  <sheetViews>
    <sheetView zoomScaleNormal="100" workbookViewId="0">
      <selection activeCell="B2" sqref="B2"/>
    </sheetView>
  </sheetViews>
  <sheetFormatPr defaultColWidth="9.1796875" defaultRowHeight="10.5"/>
  <cols>
    <col min="1" max="1" width="6.26953125" style="104" customWidth="1"/>
    <col min="2" max="2" width="37.54296875" style="104" customWidth="1"/>
    <col min="3" max="3" width="10.1796875" style="114" bestFit="1" customWidth="1"/>
    <col min="4" max="4" width="48.453125" style="115" bestFit="1" customWidth="1"/>
    <col min="5" max="5" width="12.7265625" style="115" bestFit="1" customWidth="1"/>
    <col min="6" max="6" width="6.1796875" style="115" bestFit="1" customWidth="1"/>
    <col min="7" max="7" width="11.453125" style="115" bestFit="1" customWidth="1"/>
    <col min="8" max="8" width="6.54296875" style="115" customWidth="1"/>
    <col min="9" max="9" width="6" style="115" customWidth="1"/>
    <col min="10" max="10" width="5" style="115" customWidth="1"/>
    <col min="11" max="11" width="5.7265625" style="104" customWidth="1"/>
    <col min="12" max="12" width="9.7265625" style="107" customWidth="1"/>
    <col min="13" max="13" width="11.54296875" style="107" customWidth="1"/>
    <col min="14" max="16384" width="9.1796875" style="104"/>
  </cols>
  <sheetData>
    <row r="2" spans="1:13" ht="14.5">
      <c r="A2" s="127"/>
    </row>
    <row r="3" spans="1:13" ht="12.75" customHeight="1">
      <c r="A3" s="127"/>
    </row>
    <row r="4" spans="1:13">
      <c r="B4" s="108"/>
    </row>
    <row r="5" spans="1:13" ht="14.5">
      <c r="B5" s="745" t="s">
        <v>765</v>
      </c>
      <c r="C5" s="745"/>
      <c r="D5" s="745"/>
      <c r="E5" s="745"/>
      <c r="F5" s="745"/>
      <c r="G5" s="745"/>
    </row>
    <row r="6" spans="1:13" ht="14.5">
      <c r="B6" s="233" t="s">
        <v>1120</v>
      </c>
      <c r="C6" s="234" t="s">
        <v>592</v>
      </c>
      <c r="D6" s="235" t="s">
        <v>590</v>
      </c>
      <c r="E6" s="235" t="s">
        <v>1121</v>
      </c>
      <c r="F6" s="235" t="s">
        <v>593</v>
      </c>
      <c r="G6" s="237" t="s">
        <v>594</v>
      </c>
    </row>
    <row r="7" spans="1:13" s="162" customFormat="1" ht="16.5" customHeight="1">
      <c r="A7" s="150"/>
      <c r="B7" s="275" t="s">
        <v>1203</v>
      </c>
      <c r="C7" s="258">
        <v>240.4864</v>
      </c>
      <c r="D7" s="276" t="s">
        <v>1204</v>
      </c>
      <c r="E7" s="196" t="s">
        <v>603</v>
      </c>
      <c r="F7" s="276">
        <v>1.36</v>
      </c>
      <c r="G7" s="276">
        <v>327.06150400000001</v>
      </c>
      <c r="H7" s="128"/>
      <c r="I7" s="150"/>
      <c r="J7" s="150"/>
      <c r="K7" s="150"/>
      <c r="L7" s="743"/>
      <c r="M7" s="743"/>
    </row>
    <row r="8" spans="1:13" s="162" customFormat="1" ht="13">
      <c r="A8" s="128"/>
      <c r="B8" s="275" t="s">
        <v>1205</v>
      </c>
      <c r="C8" s="258">
        <v>119.68</v>
      </c>
      <c r="D8" s="276" t="s">
        <v>1206</v>
      </c>
      <c r="E8" s="196" t="s">
        <v>603</v>
      </c>
      <c r="F8" s="276">
        <v>1.25</v>
      </c>
      <c r="G8" s="276">
        <v>149.60000000000002</v>
      </c>
      <c r="H8" s="124"/>
      <c r="I8" s="124"/>
      <c r="J8" s="124"/>
      <c r="K8" s="124"/>
      <c r="L8" s="172"/>
      <c r="M8" s="172"/>
    </row>
    <row r="9" spans="1:13" ht="12.75" customHeight="1">
      <c r="A9" s="109"/>
      <c r="B9" s="275" t="s">
        <v>1207</v>
      </c>
      <c r="C9" s="258">
        <v>199.71631205673762</v>
      </c>
      <c r="D9" s="276" t="s">
        <v>1208</v>
      </c>
      <c r="E9" s="196" t="s">
        <v>603</v>
      </c>
      <c r="F9" s="276">
        <v>1.92</v>
      </c>
      <c r="G9" s="276">
        <v>383.45531914893621</v>
      </c>
      <c r="H9" s="110"/>
      <c r="I9" s="110"/>
      <c r="J9" s="110"/>
      <c r="K9" s="123"/>
    </row>
    <row r="10" spans="1:13" ht="12.75" customHeight="1">
      <c r="A10" s="109"/>
      <c r="B10" s="275" t="s">
        <v>1209</v>
      </c>
      <c r="C10" s="258">
        <v>199.71631205673762</v>
      </c>
      <c r="D10" s="276" t="s">
        <v>1210</v>
      </c>
      <c r="E10" s="196" t="s">
        <v>603</v>
      </c>
      <c r="F10" s="276">
        <v>1.92</v>
      </c>
      <c r="G10" s="276">
        <v>383.45531914893621</v>
      </c>
      <c r="H10" s="110"/>
      <c r="I10" s="110"/>
      <c r="J10" s="110"/>
      <c r="K10" s="123"/>
    </row>
    <row r="11" spans="1:13" ht="12.75" customHeight="1">
      <c r="A11" s="109"/>
      <c r="B11" s="275" t="s">
        <v>1211</v>
      </c>
      <c r="C11" s="258">
        <v>199.71631205673762</v>
      </c>
      <c r="D11" s="276" t="s">
        <v>1212</v>
      </c>
      <c r="E11" s="196" t="s">
        <v>603</v>
      </c>
      <c r="F11" s="276">
        <v>2.72</v>
      </c>
      <c r="G11" s="276">
        <v>543.22836879432634</v>
      </c>
      <c r="H11" s="110"/>
      <c r="I11" s="110"/>
      <c r="J11" s="110"/>
      <c r="K11" s="123"/>
    </row>
    <row r="12" spans="1:13" ht="12.75" customHeight="1">
      <c r="A12" s="109"/>
      <c r="B12" s="275" t="s">
        <v>1213</v>
      </c>
      <c r="C12" s="258">
        <v>29.957446808510639</v>
      </c>
      <c r="D12" s="276" t="s">
        <v>1214</v>
      </c>
      <c r="E12" s="196" t="s">
        <v>603</v>
      </c>
      <c r="F12" s="276">
        <v>1.69</v>
      </c>
      <c r="G12" s="276">
        <v>50.628085106382976</v>
      </c>
      <c r="H12" s="110"/>
      <c r="I12" s="110"/>
      <c r="J12" s="110"/>
      <c r="K12" s="123"/>
    </row>
    <row r="13" spans="1:13" ht="12.75" customHeight="1">
      <c r="A13" s="109"/>
      <c r="B13" s="275" t="s">
        <v>1215</v>
      </c>
      <c r="C13" s="258">
        <v>225</v>
      </c>
      <c r="D13" s="276" t="s">
        <v>1210</v>
      </c>
      <c r="E13" s="196" t="s">
        <v>603</v>
      </c>
      <c r="F13" s="276">
        <v>1.92</v>
      </c>
      <c r="G13" s="276">
        <v>432</v>
      </c>
      <c r="H13" s="110"/>
      <c r="I13" s="110"/>
      <c r="J13" s="110"/>
      <c r="K13" s="123"/>
    </row>
    <row r="14" spans="1:13" ht="12.75" customHeight="1">
      <c r="A14" s="109"/>
      <c r="B14" s="275" t="s">
        <v>1216</v>
      </c>
      <c r="C14" s="258">
        <v>300</v>
      </c>
      <c r="D14" s="276" t="s">
        <v>1204</v>
      </c>
      <c r="E14" s="196" t="s">
        <v>603</v>
      </c>
      <c r="F14" s="276">
        <v>1.36</v>
      </c>
      <c r="G14" s="276">
        <v>408.00000000000006</v>
      </c>
      <c r="H14" s="110"/>
      <c r="I14" s="110"/>
      <c r="J14" s="110"/>
      <c r="K14" s="123"/>
    </row>
    <row r="15" spans="1:13" ht="12.75" customHeight="1">
      <c r="A15" s="109"/>
      <c r="B15" s="275" t="s">
        <v>1217</v>
      </c>
      <c r="C15" s="258">
        <v>99.9</v>
      </c>
      <c r="D15" s="276" t="s">
        <v>1206</v>
      </c>
      <c r="E15" s="196" t="s">
        <v>603</v>
      </c>
      <c r="F15" s="276">
        <v>1.25</v>
      </c>
      <c r="G15" s="276">
        <v>124.875</v>
      </c>
      <c r="H15" s="110"/>
      <c r="I15" s="110"/>
      <c r="J15" s="110"/>
      <c r="K15" s="123"/>
    </row>
    <row r="16" spans="1:13" ht="12.75" customHeight="1">
      <c r="A16" s="109"/>
      <c r="B16" s="275" t="s">
        <v>1218</v>
      </c>
      <c r="C16" s="258">
        <v>15</v>
      </c>
      <c r="D16" s="276" t="s">
        <v>1219</v>
      </c>
      <c r="E16" s="196" t="s">
        <v>603</v>
      </c>
      <c r="F16" s="276">
        <v>2.65</v>
      </c>
      <c r="G16" s="276">
        <v>39.75</v>
      </c>
      <c r="H16" s="110"/>
      <c r="I16" s="110"/>
      <c r="J16" s="110"/>
      <c r="K16" s="123"/>
    </row>
    <row r="17" spans="1:11" ht="12.75" customHeight="1">
      <c r="A17" s="109"/>
      <c r="B17" s="275" t="s">
        <v>1220</v>
      </c>
      <c r="C17" s="258">
        <v>15</v>
      </c>
      <c r="D17" s="276" t="s">
        <v>1221</v>
      </c>
      <c r="E17" s="196" t="s">
        <v>603</v>
      </c>
      <c r="F17" s="276">
        <v>9.25</v>
      </c>
      <c r="G17" s="276">
        <v>138.75</v>
      </c>
      <c r="H17" s="110"/>
      <c r="I17" s="110"/>
      <c r="J17" s="110"/>
      <c r="K17" s="123"/>
    </row>
    <row r="18" spans="1:11" ht="12.75" customHeight="1">
      <c r="A18" s="109"/>
      <c r="B18" s="275" t="s">
        <v>1222</v>
      </c>
      <c r="C18" s="258">
        <v>15</v>
      </c>
      <c r="D18" s="276" t="s">
        <v>1223</v>
      </c>
      <c r="E18" s="196" t="s">
        <v>603</v>
      </c>
      <c r="F18" s="276">
        <v>1.98</v>
      </c>
      <c r="G18" s="276">
        <v>29.7</v>
      </c>
      <c r="H18" s="110"/>
      <c r="I18" s="110"/>
      <c r="J18" s="110"/>
      <c r="K18" s="123"/>
    </row>
    <row r="19" spans="1:11" ht="12.75" customHeight="1">
      <c r="A19" s="109"/>
      <c r="B19" s="275" t="s">
        <v>1224</v>
      </c>
      <c r="C19" s="258">
        <v>225</v>
      </c>
      <c r="D19" s="276" t="s">
        <v>1225</v>
      </c>
      <c r="E19" s="196" t="s">
        <v>603</v>
      </c>
      <c r="F19" s="276">
        <v>2.72</v>
      </c>
      <c r="G19" s="276">
        <v>612</v>
      </c>
      <c r="H19" s="110"/>
      <c r="I19" s="110"/>
      <c r="J19" s="110"/>
      <c r="K19" s="123"/>
    </row>
    <row r="20" spans="1:11" ht="12.75" customHeight="1">
      <c r="A20" s="109"/>
      <c r="B20" s="275" t="s">
        <v>1226</v>
      </c>
      <c r="C20" s="258">
        <v>300</v>
      </c>
      <c r="D20" s="276" t="s">
        <v>1225</v>
      </c>
      <c r="E20" s="196" t="s">
        <v>603</v>
      </c>
      <c r="F20" s="276">
        <v>2.82</v>
      </c>
      <c r="G20" s="276">
        <v>846</v>
      </c>
      <c r="H20" s="110"/>
      <c r="I20" s="110"/>
      <c r="J20" s="110"/>
      <c r="K20" s="123"/>
    </row>
    <row r="21" spans="1:11" ht="12.75" customHeight="1">
      <c r="A21" s="109"/>
      <c r="B21" s="275" t="s">
        <v>1227</v>
      </c>
      <c r="C21" s="258">
        <v>150</v>
      </c>
      <c r="D21" s="276" t="s">
        <v>1228</v>
      </c>
      <c r="E21" s="196" t="s">
        <v>603</v>
      </c>
      <c r="F21" s="276">
        <v>1.1000000000000001</v>
      </c>
      <c r="G21" s="276">
        <v>165</v>
      </c>
      <c r="H21" s="110"/>
      <c r="I21" s="110"/>
      <c r="J21" s="110"/>
      <c r="K21" s="123"/>
    </row>
    <row r="22" spans="1:11" ht="12.75" customHeight="1">
      <c r="A22" s="109"/>
      <c r="B22" s="275" t="s">
        <v>1229</v>
      </c>
      <c r="C22" s="258">
        <v>150</v>
      </c>
      <c r="D22" s="276" t="s">
        <v>1230</v>
      </c>
      <c r="E22" s="196" t="s">
        <v>603</v>
      </c>
      <c r="F22" s="276">
        <v>1.94</v>
      </c>
      <c r="G22" s="276">
        <v>291</v>
      </c>
      <c r="H22" s="110"/>
      <c r="I22" s="110"/>
      <c r="J22" s="110"/>
      <c r="K22" s="123"/>
    </row>
    <row r="23" spans="1:11" ht="12.75" customHeight="1">
      <c r="A23" s="109"/>
      <c r="B23" s="275" t="s">
        <v>1231</v>
      </c>
      <c r="C23" s="258">
        <v>225</v>
      </c>
      <c r="D23" s="276" t="s">
        <v>1208</v>
      </c>
      <c r="E23" s="196" t="s">
        <v>603</v>
      </c>
      <c r="F23" s="276">
        <v>1.92</v>
      </c>
      <c r="G23" s="276">
        <v>432</v>
      </c>
      <c r="H23" s="110"/>
      <c r="I23" s="110"/>
      <c r="J23" s="110"/>
      <c r="K23" s="123"/>
    </row>
    <row r="24" spans="1:11" ht="12.75" customHeight="1">
      <c r="A24" s="109"/>
      <c r="B24" s="275" t="s">
        <v>1232</v>
      </c>
      <c r="C24" s="258">
        <v>300</v>
      </c>
      <c r="D24" s="276" t="s">
        <v>1233</v>
      </c>
      <c r="E24" s="196" t="s">
        <v>603</v>
      </c>
      <c r="F24" s="276">
        <v>2.12</v>
      </c>
      <c r="G24" s="276">
        <v>636</v>
      </c>
      <c r="H24" s="110"/>
      <c r="I24" s="110"/>
      <c r="J24" s="110"/>
      <c r="K24" s="123"/>
    </row>
    <row r="25" spans="1:11" ht="12.75" customHeight="1">
      <c r="A25" s="109"/>
      <c r="B25" s="275" t="s">
        <v>1234</v>
      </c>
      <c r="C25" s="258">
        <v>12</v>
      </c>
      <c r="D25" s="276" t="s">
        <v>1235</v>
      </c>
      <c r="E25" s="196" t="s">
        <v>603</v>
      </c>
      <c r="F25" s="276">
        <v>6.15</v>
      </c>
      <c r="G25" s="276">
        <v>73.800000000000011</v>
      </c>
      <c r="H25" s="110"/>
      <c r="I25" s="110"/>
      <c r="J25" s="110"/>
      <c r="K25" s="123"/>
    </row>
    <row r="26" spans="1:11" ht="12.75" customHeight="1">
      <c r="A26" s="109"/>
      <c r="B26" s="275"/>
      <c r="C26" s="258">
        <v>96</v>
      </c>
      <c r="D26" s="276" t="s">
        <v>1236</v>
      </c>
      <c r="E26" s="196" t="s">
        <v>599</v>
      </c>
      <c r="F26" s="276">
        <v>4.17</v>
      </c>
      <c r="G26" s="276">
        <v>400.32</v>
      </c>
      <c r="H26" s="110"/>
      <c r="I26" s="110"/>
      <c r="J26" s="110"/>
      <c r="K26" s="123"/>
    </row>
    <row r="27" spans="1:11" ht="12.75" customHeight="1">
      <c r="A27" s="109"/>
      <c r="B27" s="275"/>
      <c r="C27" s="258">
        <v>60</v>
      </c>
      <c r="D27" s="276" t="s">
        <v>1237</v>
      </c>
      <c r="E27" s="196" t="s">
        <v>599</v>
      </c>
      <c r="F27" s="276">
        <v>4.17</v>
      </c>
      <c r="G27" s="276">
        <v>250.2</v>
      </c>
      <c r="H27" s="110"/>
      <c r="I27" s="110"/>
      <c r="J27" s="110"/>
      <c r="K27" s="123"/>
    </row>
    <row r="28" spans="1:11" ht="12.75" customHeight="1">
      <c r="A28" s="109"/>
      <c r="B28" s="275"/>
      <c r="C28" s="258">
        <v>96</v>
      </c>
      <c r="D28" s="276" t="s">
        <v>1238</v>
      </c>
      <c r="E28" s="196" t="s">
        <v>599</v>
      </c>
      <c r="F28" s="276">
        <v>2.95</v>
      </c>
      <c r="G28" s="276">
        <v>283.20000000000005</v>
      </c>
      <c r="H28" s="110"/>
      <c r="I28" s="110"/>
      <c r="J28" s="110"/>
      <c r="K28" s="123"/>
    </row>
    <row r="29" spans="1:11" ht="12.75" customHeight="1">
      <c r="A29" s="109"/>
      <c r="B29" s="275"/>
      <c r="C29" s="258">
        <v>60</v>
      </c>
      <c r="D29" s="276" t="s">
        <v>1239</v>
      </c>
      <c r="E29" s="196" t="s">
        <v>599</v>
      </c>
      <c r="F29" s="276">
        <v>2.2999999999999998</v>
      </c>
      <c r="G29" s="276">
        <v>138</v>
      </c>
      <c r="H29" s="110"/>
      <c r="I29" s="110"/>
      <c r="J29" s="110"/>
      <c r="K29" s="123"/>
    </row>
    <row r="30" spans="1:11" ht="12.75" customHeight="1">
      <c r="A30" s="109"/>
      <c r="B30" s="275"/>
      <c r="C30" s="258">
        <v>60</v>
      </c>
      <c r="D30" s="276" t="s">
        <v>1240</v>
      </c>
      <c r="E30" s="196" t="s">
        <v>599</v>
      </c>
      <c r="F30" s="276">
        <v>2.94</v>
      </c>
      <c r="G30" s="276">
        <v>176.4</v>
      </c>
      <c r="H30" s="110"/>
      <c r="I30" s="110"/>
      <c r="J30" s="110"/>
      <c r="K30" s="123"/>
    </row>
    <row r="31" spans="1:11" ht="12.75" customHeight="1">
      <c r="A31" s="109"/>
      <c r="B31" s="275"/>
      <c r="C31" s="258">
        <v>4</v>
      </c>
      <c r="D31" s="276" t="s">
        <v>1241</v>
      </c>
      <c r="E31" s="196" t="s">
        <v>603</v>
      </c>
      <c r="F31" s="276">
        <v>4.5999999999999996</v>
      </c>
      <c r="G31" s="276">
        <v>18.399999999999999</v>
      </c>
      <c r="H31" s="111"/>
      <c r="I31" s="110"/>
      <c r="J31" s="110"/>
      <c r="K31" s="123"/>
    </row>
    <row r="32" spans="1:11" ht="12.75" customHeight="1">
      <c r="A32" s="109"/>
      <c r="B32" s="275"/>
      <c r="C32" s="258">
        <v>1</v>
      </c>
      <c r="D32" s="276" t="s">
        <v>1242</v>
      </c>
      <c r="E32" s="196" t="s">
        <v>603</v>
      </c>
      <c r="F32" s="276">
        <v>4.93</v>
      </c>
      <c r="G32" s="276">
        <v>4.93</v>
      </c>
      <c r="H32" s="110"/>
      <c r="I32" s="110"/>
      <c r="J32" s="110"/>
      <c r="K32" s="123"/>
    </row>
    <row r="33" spans="1:11" ht="12.75" customHeight="1">
      <c r="A33" s="109"/>
      <c r="B33" s="275" t="s">
        <v>1203</v>
      </c>
      <c r="C33" s="258">
        <v>199.93599999999998</v>
      </c>
      <c r="D33" s="276" t="s">
        <v>1204</v>
      </c>
      <c r="E33" s="196" t="s">
        <v>1186</v>
      </c>
      <c r="F33" s="276">
        <v>1.36</v>
      </c>
      <c r="G33" s="276">
        <v>271.91296</v>
      </c>
      <c r="H33" s="110"/>
      <c r="I33" s="110"/>
      <c r="J33" s="110"/>
      <c r="K33" s="123"/>
    </row>
    <row r="34" spans="1:11" ht="12.75" customHeight="1">
      <c r="A34" s="109"/>
      <c r="B34" s="275" t="s">
        <v>1243</v>
      </c>
      <c r="C34" s="258">
        <v>3</v>
      </c>
      <c r="D34" s="276" t="s">
        <v>1244</v>
      </c>
      <c r="E34" s="196" t="s">
        <v>603</v>
      </c>
      <c r="F34" s="276">
        <v>5.69</v>
      </c>
      <c r="G34" s="276">
        <v>17.07</v>
      </c>
      <c r="H34" s="110"/>
      <c r="I34" s="110"/>
      <c r="J34" s="110"/>
      <c r="K34" s="123"/>
    </row>
    <row r="35" spans="1:11" ht="12.75" customHeight="1">
      <c r="A35" s="109"/>
      <c r="B35" s="275" t="s">
        <v>1245</v>
      </c>
      <c r="C35" s="258">
        <v>3</v>
      </c>
      <c r="D35" s="276" t="s">
        <v>1244</v>
      </c>
      <c r="E35" s="196" t="s">
        <v>603</v>
      </c>
      <c r="F35" s="276">
        <v>5.69</v>
      </c>
      <c r="G35" s="276">
        <v>17.07</v>
      </c>
      <c r="H35" s="110"/>
      <c r="I35" s="110"/>
      <c r="J35" s="110"/>
      <c r="K35" s="123"/>
    </row>
    <row r="36" spans="1:11" ht="12.75" customHeight="1">
      <c r="A36" s="109"/>
      <c r="B36" s="275" t="s">
        <v>1246</v>
      </c>
      <c r="C36" s="258">
        <v>3</v>
      </c>
      <c r="D36" s="276" t="s">
        <v>1244</v>
      </c>
      <c r="E36" s="196" t="s">
        <v>603</v>
      </c>
      <c r="F36" s="276">
        <v>5.69</v>
      </c>
      <c r="G36" s="276">
        <v>17.07</v>
      </c>
      <c r="H36" s="110"/>
      <c r="I36" s="110"/>
      <c r="J36" s="110"/>
      <c r="K36" s="123"/>
    </row>
    <row r="37" spans="1:11" ht="12.75" customHeight="1">
      <c r="A37" s="109"/>
      <c r="B37" s="275" t="s">
        <v>1247</v>
      </c>
      <c r="C37" s="258">
        <v>2</v>
      </c>
      <c r="D37" s="276" t="s">
        <v>1248</v>
      </c>
      <c r="E37" s="196" t="s">
        <v>603</v>
      </c>
      <c r="F37" s="276">
        <v>68.3</v>
      </c>
      <c r="G37" s="276">
        <v>136.6</v>
      </c>
      <c r="H37" s="110"/>
      <c r="I37" s="110"/>
      <c r="J37" s="110"/>
      <c r="K37" s="123"/>
    </row>
    <row r="38" spans="1:11" ht="12.75" customHeight="1">
      <c r="A38" s="109"/>
      <c r="B38" s="275" t="s">
        <v>1249</v>
      </c>
      <c r="C38" s="258">
        <v>2</v>
      </c>
      <c r="D38" s="276" t="s">
        <v>1250</v>
      </c>
      <c r="E38" s="196" t="s">
        <v>603</v>
      </c>
      <c r="F38" s="276">
        <v>3.72</v>
      </c>
      <c r="G38" s="276">
        <v>7.44</v>
      </c>
      <c r="H38" s="110"/>
      <c r="I38" s="110"/>
      <c r="J38" s="110"/>
      <c r="K38" s="123"/>
    </row>
    <row r="39" spans="1:11" ht="12.75" customHeight="1">
      <c r="A39" s="109"/>
      <c r="B39" s="275" t="s">
        <v>1251</v>
      </c>
      <c r="C39" s="258">
        <v>1</v>
      </c>
      <c r="D39" s="276" t="s">
        <v>1250</v>
      </c>
      <c r="E39" s="196" t="s">
        <v>603</v>
      </c>
      <c r="F39" s="276">
        <v>16.690000000000001</v>
      </c>
      <c r="G39" s="276">
        <v>16.690000000000001</v>
      </c>
      <c r="H39" s="110"/>
      <c r="I39" s="110"/>
      <c r="J39" s="110"/>
      <c r="K39" s="123"/>
    </row>
    <row r="40" spans="1:11" ht="12.75" customHeight="1">
      <c r="A40" s="109"/>
      <c r="B40" s="275" t="s">
        <v>1252</v>
      </c>
      <c r="C40" s="258">
        <v>1</v>
      </c>
      <c r="D40" s="276" t="s">
        <v>1253</v>
      </c>
      <c r="E40" s="196" t="s">
        <v>603</v>
      </c>
      <c r="F40" s="276">
        <v>2.65</v>
      </c>
      <c r="G40" s="276">
        <v>2.65</v>
      </c>
      <c r="H40" s="110"/>
      <c r="I40" s="110"/>
      <c r="J40" s="110"/>
      <c r="K40" s="123"/>
    </row>
    <row r="41" spans="1:11" ht="12.75" customHeight="1">
      <c r="A41" s="109"/>
      <c r="B41" s="275" t="s">
        <v>1254</v>
      </c>
      <c r="C41" s="258">
        <v>2</v>
      </c>
      <c r="D41" s="276" t="s">
        <v>1255</v>
      </c>
      <c r="E41" s="196" t="s">
        <v>603</v>
      </c>
      <c r="F41" s="276">
        <v>6.18</v>
      </c>
      <c r="G41" s="276">
        <v>12.36</v>
      </c>
      <c r="H41" s="110"/>
      <c r="I41" s="110"/>
      <c r="J41" s="110"/>
      <c r="K41" s="123"/>
    </row>
    <row r="42" spans="1:11" ht="12.75" customHeight="1">
      <c r="A42" s="109"/>
      <c r="B42" s="275" t="s">
        <v>1256</v>
      </c>
      <c r="C42" s="258">
        <v>4</v>
      </c>
      <c r="D42" s="276" t="s">
        <v>1257</v>
      </c>
      <c r="E42" s="196" t="s">
        <v>603</v>
      </c>
      <c r="F42" s="276">
        <v>4.9400000000000004</v>
      </c>
      <c r="G42" s="276">
        <v>19.760000000000002</v>
      </c>
      <c r="H42" s="110"/>
      <c r="I42" s="110"/>
      <c r="J42" s="110"/>
      <c r="K42" s="123"/>
    </row>
    <row r="43" spans="1:11" ht="12.75" customHeight="1">
      <c r="A43" s="109"/>
      <c r="B43" s="275" t="s">
        <v>1258</v>
      </c>
      <c r="C43" s="258">
        <v>2</v>
      </c>
      <c r="D43" s="276" t="s">
        <v>1259</v>
      </c>
      <c r="E43" s="196" t="s">
        <v>603</v>
      </c>
      <c r="F43" s="276">
        <v>5.5</v>
      </c>
      <c r="G43" s="276">
        <v>11</v>
      </c>
      <c r="H43" s="110"/>
      <c r="I43" s="110"/>
      <c r="J43" s="110"/>
      <c r="K43" s="123"/>
    </row>
    <row r="44" spans="1:11" ht="12.75" customHeight="1">
      <c r="A44" s="109"/>
      <c r="B44" s="275" t="s">
        <v>1260</v>
      </c>
      <c r="C44" s="258">
        <v>1</v>
      </c>
      <c r="D44" s="276" t="s">
        <v>1261</v>
      </c>
      <c r="E44" s="196" t="s">
        <v>603</v>
      </c>
      <c r="F44" s="276">
        <v>5.76</v>
      </c>
      <c r="G44" s="276">
        <v>5.76</v>
      </c>
      <c r="H44" s="110"/>
      <c r="I44" s="110"/>
      <c r="J44" s="110"/>
      <c r="K44" s="123"/>
    </row>
    <row r="45" spans="1:11" ht="12.75" customHeight="1">
      <c r="A45" s="109"/>
      <c r="B45" s="275" t="s">
        <v>1262</v>
      </c>
      <c r="C45" s="258">
        <v>2</v>
      </c>
      <c r="D45" s="276" t="s">
        <v>1263</v>
      </c>
      <c r="E45" s="196" t="s">
        <v>603</v>
      </c>
      <c r="F45" s="276">
        <v>9.6300000000000008</v>
      </c>
      <c r="G45" s="276">
        <v>19.260000000000002</v>
      </c>
      <c r="H45" s="110"/>
      <c r="I45" s="110"/>
      <c r="J45" s="110"/>
      <c r="K45" s="123"/>
    </row>
    <row r="46" spans="1:11" ht="12.75" customHeight="1">
      <c r="A46" s="109"/>
      <c r="B46" s="275" t="s">
        <v>1264</v>
      </c>
      <c r="C46" s="258">
        <v>1</v>
      </c>
      <c r="D46" s="276" t="s">
        <v>1265</v>
      </c>
      <c r="E46" s="196" t="s">
        <v>603</v>
      </c>
      <c r="F46" s="276">
        <v>4.46</v>
      </c>
      <c r="G46" s="276">
        <v>4.46</v>
      </c>
      <c r="H46" s="110"/>
      <c r="I46" s="110"/>
      <c r="J46" s="110"/>
      <c r="K46" s="123"/>
    </row>
    <row r="47" spans="1:11" ht="12.75" customHeight="1">
      <c r="A47" s="109"/>
      <c r="B47" s="275" t="s">
        <v>1126</v>
      </c>
      <c r="C47" s="258">
        <v>67.5</v>
      </c>
      <c r="D47" s="276" t="s">
        <v>1162</v>
      </c>
      <c r="E47" s="196" t="s">
        <v>603</v>
      </c>
      <c r="F47" s="276">
        <v>2.08</v>
      </c>
      <c r="G47" s="276">
        <v>140.4</v>
      </c>
      <c r="H47" s="110"/>
      <c r="I47" s="110"/>
      <c r="J47" s="110"/>
      <c r="K47" s="123"/>
    </row>
    <row r="48" spans="1:11" ht="12.75" customHeight="1">
      <c r="A48" s="109"/>
      <c r="B48" s="275" t="s">
        <v>1128</v>
      </c>
      <c r="C48" s="258">
        <v>67.5</v>
      </c>
      <c r="D48" s="276" t="s">
        <v>1129</v>
      </c>
      <c r="E48" s="196" t="s">
        <v>603</v>
      </c>
      <c r="F48" s="276">
        <v>1.2</v>
      </c>
      <c r="G48" s="276">
        <v>81</v>
      </c>
      <c r="H48" s="110"/>
      <c r="I48" s="110"/>
      <c r="J48" s="110"/>
      <c r="K48" s="123"/>
    </row>
    <row r="49" spans="1:11" ht="12.75" customHeight="1">
      <c r="A49" s="109"/>
      <c r="B49" s="275" t="s">
        <v>1130</v>
      </c>
      <c r="C49" s="258">
        <v>45</v>
      </c>
      <c r="D49" s="276" t="s">
        <v>895</v>
      </c>
      <c r="E49" s="196" t="s">
        <v>603</v>
      </c>
      <c r="F49" s="276">
        <v>1.4</v>
      </c>
      <c r="G49" s="276">
        <v>62.999999999999993</v>
      </c>
      <c r="H49" s="110"/>
      <c r="I49" s="110"/>
      <c r="J49" s="110"/>
      <c r="K49" s="123"/>
    </row>
    <row r="50" spans="1:11" ht="12.75" customHeight="1">
      <c r="A50" s="109"/>
      <c r="B50" s="275" t="s">
        <v>1266</v>
      </c>
      <c r="C50" s="258"/>
      <c r="D50" s="276" t="s">
        <v>1132</v>
      </c>
      <c r="E50" s="196" t="s">
        <v>603</v>
      </c>
      <c r="F50" s="276">
        <v>1</v>
      </c>
      <c r="G50" s="276">
        <v>0</v>
      </c>
      <c r="H50" s="110"/>
      <c r="I50" s="176"/>
      <c r="J50" s="176"/>
      <c r="K50" s="123"/>
    </row>
    <row r="51" spans="1:11" ht="12.75" customHeight="1">
      <c r="A51" s="109"/>
      <c r="B51" s="275" t="s">
        <v>1267</v>
      </c>
      <c r="C51" s="258">
        <v>36</v>
      </c>
      <c r="D51" s="276"/>
      <c r="E51" s="196" t="s">
        <v>603</v>
      </c>
      <c r="F51" s="276">
        <v>0</v>
      </c>
      <c r="G51" s="276">
        <v>0</v>
      </c>
      <c r="H51" s="110"/>
      <c r="I51" s="112"/>
      <c r="J51" s="112"/>
      <c r="K51" s="123"/>
    </row>
    <row r="52" spans="1:11" ht="12.75" customHeight="1">
      <c r="A52" s="109"/>
      <c r="B52" s="275" t="s">
        <v>1268</v>
      </c>
      <c r="C52" s="258">
        <v>36</v>
      </c>
      <c r="D52" s="276"/>
      <c r="E52" s="196" t="s">
        <v>603</v>
      </c>
      <c r="F52" s="276">
        <v>0</v>
      </c>
      <c r="G52" s="276">
        <v>0</v>
      </c>
      <c r="H52" s="112"/>
      <c r="I52" s="112"/>
      <c r="J52" s="112"/>
      <c r="K52" s="123"/>
    </row>
    <row r="53" spans="1:11" ht="12.75" customHeight="1">
      <c r="A53" s="109"/>
      <c r="B53" s="275" t="s">
        <v>1135</v>
      </c>
      <c r="C53" s="258">
        <v>19.5</v>
      </c>
      <c r="D53" s="276" t="s">
        <v>1136</v>
      </c>
      <c r="E53" s="196" t="s">
        <v>603</v>
      </c>
      <c r="F53" s="276">
        <v>7.95</v>
      </c>
      <c r="G53" s="276">
        <v>155.02500000000001</v>
      </c>
      <c r="H53" s="112"/>
      <c r="I53" s="112"/>
      <c r="J53" s="112"/>
      <c r="K53" s="123"/>
    </row>
    <row r="54" spans="1:11" ht="12.75" customHeight="1">
      <c r="A54" s="109"/>
      <c r="B54" s="275" t="s">
        <v>1137</v>
      </c>
      <c r="C54" s="258">
        <v>15</v>
      </c>
      <c r="D54" s="276" t="s">
        <v>1190</v>
      </c>
      <c r="E54" s="196" t="s">
        <v>603</v>
      </c>
      <c r="F54" s="276">
        <v>15</v>
      </c>
      <c r="G54" s="276">
        <v>225</v>
      </c>
      <c r="H54" s="110"/>
      <c r="I54" s="112"/>
      <c r="J54" s="112"/>
      <c r="K54" s="123"/>
    </row>
    <row r="55" spans="1:11" ht="12.75" customHeight="1">
      <c r="A55" s="109"/>
      <c r="B55" s="275" t="s">
        <v>1138</v>
      </c>
      <c r="C55" s="258">
        <v>19.5</v>
      </c>
      <c r="D55" s="276" t="s">
        <v>1269</v>
      </c>
      <c r="E55" s="196" t="s">
        <v>603</v>
      </c>
      <c r="F55" s="276">
        <v>3.2</v>
      </c>
      <c r="G55" s="276">
        <v>62.400000000000006</v>
      </c>
      <c r="H55" s="110"/>
      <c r="I55" s="112"/>
      <c r="J55" s="112"/>
      <c r="K55" s="123"/>
    </row>
    <row r="56" spans="1:11" ht="12.75" customHeight="1">
      <c r="A56" s="109"/>
      <c r="B56" s="275" t="s">
        <v>1140</v>
      </c>
      <c r="C56" s="258">
        <v>4</v>
      </c>
      <c r="D56" s="276" t="s">
        <v>1139</v>
      </c>
      <c r="E56" s="196" t="s">
        <v>603</v>
      </c>
      <c r="F56" s="276">
        <v>3.5</v>
      </c>
      <c r="G56" s="276">
        <v>14</v>
      </c>
      <c r="H56" s="110"/>
      <c r="I56" s="112"/>
      <c r="J56" s="112"/>
      <c r="K56" s="123"/>
    </row>
    <row r="57" spans="1:11" ht="12.75" customHeight="1">
      <c r="A57" s="109"/>
      <c r="B57" s="275" t="s">
        <v>1142</v>
      </c>
      <c r="C57" s="258">
        <v>15</v>
      </c>
      <c r="D57" s="276" t="s">
        <v>899</v>
      </c>
      <c r="E57" s="196" t="s">
        <v>603</v>
      </c>
      <c r="F57" s="276">
        <v>4.95</v>
      </c>
      <c r="G57" s="276">
        <v>74.25</v>
      </c>
      <c r="H57" s="112"/>
      <c r="I57" s="112"/>
      <c r="J57" s="112"/>
      <c r="K57" s="123"/>
    </row>
    <row r="58" spans="1:11" ht="12.75" customHeight="1">
      <c r="A58" s="109"/>
      <c r="B58" s="275" t="s">
        <v>1270</v>
      </c>
      <c r="C58" s="258">
        <v>24</v>
      </c>
      <c r="D58" s="276" t="s">
        <v>899</v>
      </c>
      <c r="E58" s="196" t="s">
        <v>603</v>
      </c>
      <c r="F58" s="276">
        <v>2.2000000000000002</v>
      </c>
      <c r="G58" s="276">
        <v>52.800000000000004</v>
      </c>
      <c r="H58" s="112"/>
      <c r="I58" s="112"/>
      <c r="J58" s="112"/>
      <c r="K58" s="123"/>
    </row>
    <row r="59" spans="1:11" ht="12.75" customHeight="1">
      <c r="A59" s="109"/>
      <c r="B59" s="275" t="s">
        <v>1271</v>
      </c>
      <c r="C59" s="258">
        <v>30</v>
      </c>
      <c r="D59" s="276" t="s">
        <v>1272</v>
      </c>
      <c r="E59" s="196" t="s">
        <v>603</v>
      </c>
      <c r="F59" s="276">
        <v>0.39</v>
      </c>
      <c r="G59" s="276">
        <v>11.700000000000001</v>
      </c>
      <c r="H59" s="112"/>
      <c r="I59" s="112"/>
      <c r="J59" s="112"/>
      <c r="K59" s="123"/>
    </row>
    <row r="60" spans="1:11" ht="12.75" customHeight="1">
      <c r="A60" s="109"/>
      <c r="B60" s="275" t="s">
        <v>1273</v>
      </c>
      <c r="C60" s="258">
        <v>30</v>
      </c>
      <c r="D60" s="276" t="s">
        <v>1274</v>
      </c>
      <c r="E60" s="196" t="s">
        <v>603</v>
      </c>
      <c r="F60" s="276">
        <v>0.78</v>
      </c>
      <c r="G60" s="276">
        <v>23.400000000000002</v>
      </c>
      <c r="H60" s="112"/>
      <c r="I60" s="112"/>
      <c r="J60" s="112"/>
      <c r="K60" s="123"/>
    </row>
    <row r="61" spans="1:11" ht="12.75" customHeight="1">
      <c r="A61" s="109"/>
      <c r="B61" s="275" t="s">
        <v>1275</v>
      </c>
      <c r="C61" s="258">
        <v>30</v>
      </c>
      <c r="D61" s="276" t="s">
        <v>1276</v>
      </c>
      <c r="E61" s="196" t="s">
        <v>603</v>
      </c>
      <c r="F61" s="276">
        <v>0.39</v>
      </c>
      <c r="G61" s="276">
        <v>11.700000000000001</v>
      </c>
      <c r="H61" s="112"/>
      <c r="I61" s="112"/>
      <c r="J61" s="112"/>
      <c r="K61" s="123"/>
    </row>
    <row r="62" spans="1:11" ht="12.75" customHeight="1">
      <c r="A62" s="109"/>
      <c r="B62" s="275" t="s">
        <v>952</v>
      </c>
      <c r="C62" s="258">
        <v>30</v>
      </c>
      <c r="D62" s="276" t="s">
        <v>1277</v>
      </c>
      <c r="E62" s="196" t="s">
        <v>603</v>
      </c>
      <c r="F62" s="276">
        <v>0.19</v>
      </c>
      <c r="G62" s="276">
        <v>5.7</v>
      </c>
      <c r="H62" s="112"/>
      <c r="I62" s="112"/>
      <c r="J62" s="112"/>
      <c r="K62" s="123"/>
    </row>
    <row r="63" spans="1:11" ht="12.75" customHeight="1">
      <c r="A63" s="109"/>
      <c r="B63" s="275" t="s">
        <v>1278</v>
      </c>
      <c r="C63" s="258">
        <v>50</v>
      </c>
      <c r="D63" s="276" t="s">
        <v>1279</v>
      </c>
      <c r="E63" s="196" t="s">
        <v>603</v>
      </c>
      <c r="F63" s="276">
        <v>0.16</v>
      </c>
      <c r="G63" s="276">
        <v>8</v>
      </c>
      <c r="H63" s="112"/>
      <c r="I63" s="112"/>
      <c r="J63" s="112"/>
      <c r="K63" s="123"/>
    </row>
    <row r="64" spans="1:11" ht="12.75" customHeight="1">
      <c r="B64" s="102"/>
      <c r="C64" s="125"/>
      <c r="D64" s="277"/>
      <c r="E64" s="277"/>
      <c r="F64" s="277"/>
      <c r="G64" s="278">
        <f>SUM(G7:G63)</f>
        <v>8825.2315561985797</v>
      </c>
      <c r="H64" s="129"/>
      <c r="I64" s="129"/>
      <c r="J64" s="129"/>
    </row>
    <row r="65" spans="3:13" ht="12.75" customHeight="1">
      <c r="D65" s="129"/>
      <c r="E65" s="129"/>
      <c r="F65" s="129"/>
      <c r="G65" s="129"/>
      <c r="H65" s="129"/>
      <c r="I65" s="129"/>
      <c r="J65" s="129"/>
    </row>
    <row r="66" spans="3:13" ht="12.75" customHeight="1">
      <c r="D66" s="129"/>
      <c r="E66" s="129"/>
      <c r="F66" s="129"/>
      <c r="G66" s="129"/>
      <c r="H66" s="129"/>
      <c r="I66" s="129"/>
      <c r="J66" s="129"/>
    </row>
    <row r="67" spans="3:13" ht="12.75" customHeight="1">
      <c r="D67" s="129"/>
      <c r="E67" s="129"/>
      <c r="F67" s="129"/>
      <c r="G67" s="129"/>
      <c r="H67" s="129"/>
      <c r="I67" s="129"/>
      <c r="J67" s="129"/>
    </row>
    <row r="68" spans="3:13" ht="12.75" customHeight="1">
      <c r="D68" s="129"/>
      <c r="E68" s="129"/>
      <c r="F68" s="129"/>
      <c r="G68" s="129"/>
      <c r="H68" s="129"/>
      <c r="I68" s="129"/>
      <c r="J68" s="129"/>
    </row>
    <row r="69" spans="3:13">
      <c r="D69" s="129"/>
      <c r="E69" s="129"/>
      <c r="F69" s="129"/>
      <c r="G69" s="129"/>
      <c r="H69" s="129"/>
      <c r="I69" s="129"/>
      <c r="J69" s="129"/>
    </row>
    <row r="70" spans="3:13">
      <c r="D70" s="129"/>
      <c r="E70" s="129"/>
      <c r="F70" s="129"/>
      <c r="G70" s="129"/>
      <c r="H70" s="129"/>
      <c r="I70" s="129"/>
      <c r="J70" s="129"/>
    </row>
    <row r="71" spans="3:13">
      <c r="C71" s="104"/>
      <c r="D71" s="129"/>
      <c r="E71" s="129"/>
      <c r="F71" s="129"/>
      <c r="G71" s="129"/>
      <c r="H71" s="129"/>
      <c r="I71" s="129"/>
      <c r="J71" s="129"/>
      <c r="L71" s="104"/>
      <c r="M71" s="104"/>
    </row>
    <row r="72" spans="3:13">
      <c r="C72" s="104"/>
      <c r="D72" s="129"/>
      <c r="E72" s="129"/>
      <c r="F72" s="129"/>
      <c r="G72" s="129"/>
      <c r="H72" s="129"/>
      <c r="I72" s="129"/>
      <c r="J72" s="129"/>
      <c r="L72" s="104"/>
      <c r="M72" s="104"/>
    </row>
    <row r="73" spans="3:13">
      <c r="C73" s="104"/>
      <c r="D73" s="129"/>
      <c r="E73" s="129"/>
      <c r="F73" s="129"/>
      <c r="G73" s="129"/>
      <c r="H73" s="129"/>
      <c r="I73" s="129"/>
      <c r="J73" s="129"/>
      <c r="L73" s="104"/>
      <c r="M73" s="104"/>
    </row>
    <row r="74" spans="3:13">
      <c r="C74" s="104"/>
      <c r="D74" s="129"/>
      <c r="E74" s="129"/>
      <c r="F74" s="129"/>
      <c r="G74" s="129"/>
      <c r="H74" s="129"/>
      <c r="I74" s="129"/>
      <c r="J74" s="129"/>
      <c r="L74" s="104"/>
      <c r="M74" s="104"/>
    </row>
    <row r="75" spans="3:13">
      <c r="C75" s="104"/>
      <c r="D75" s="129"/>
      <c r="E75" s="129"/>
      <c r="F75" s="129"/>
      <c r="G75" s="129"/>
      <c r="H75" s="129"/>
      <c r="I75" s="129"/>
      <c r="J75" s="129"/>
      <c r="L75" s="104"/>
      <c r="M75" s="104"/>
    </row>
    <row r="76" spans="3:13">
      <c r="C76" s="104"/>
      <c r="D76" s="129"/>
      <c r="E76" s="129"/>
      <c r="F76" s="129"/>
      <c r="G76" s="129"/>
      <c r="H76" s="129"/>
      <c r="I76" s="129"/>
      <c r="J76" s="129"/>
      <c r="L76" s="104"/>
      <c r="M76" s="104"/>
    </row>
    <row r="77" spans="3:13">
      <c r="C77" s="104"/>
      <c r="D77" s="129"/>
      <c r="E77" s="129"/>
      <c r="F77" s="129"/>
      <c r="G77" s="129"/>
      <c r="H77" s="129"/>
      <c r="I77" s="129"/>
      <c r="J77" s="129"/>
      <c r="L77" s="104"/>
      <c r="M77" s="104"/>
    </row>
    <row r="78" spans="3:13">
      <c r="C78" s="104"/>
      <c r="D78" s="129"/>
      <c r="E78" s="129"/>
      <c r="F78" s="129"/>
      <c r="G78" s="129"/>
      <c r="H78" s="129"/>
      <c r="I78" s="129"/>
      <c r="J78" s="129"/>
      <c r="L78" s="104"/>
      <c r="M78" s="104"/>
    </row>
  </sheetData>
  <mergeCells count="2">
    <mergeCell ref="L7:M7"/>
    <mergeCell ref="B5:G5"/>
  </mergeCells>
  <printOptions horizontalCentered="1" headings="1"/>
  <pageMargins left="0.70866141732283472" right="0.70866141732283472" top="0.86614173228346458" bottom="0.74803149606299213" header="0.31496062992125984" footer="0.31496062992125984"/>
  <pageSetup paperSize="9" fitToHeight="0" orientation="landscape" r:id="rId1"/>
  <headerFooter>
    <oddHeader>&amp;LNH COLLECTION MARSEILLE&amp;C&amp;14SOE Silverware</oddHeader>
    <oddFooter>&amp;LPrepared by Gustavo Martínez&amp;R01 March 2017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/>
  </sheetPr>
  <dimension ref="A4:M52"/>
  <sheetViews>
    <sheetView zoomScaleNormal="100" workbookViewId="0">
      <selection activeCell="B2" sqref="B2"/>
    </sheetView>
  </sheetViews>
  <sheetFormatPr defaultColWidth="5.7265625" defaultRowHeight="13"/>
  <cols>
    <col min="1" max="1" width="8.1796875" style="102" customWidth="1"/>
    <col min="2" max="2" width="33.453125" style="102" bestFit="1" customWidth="1"/>
    <col min="3" max="3" width="10" style="125" bestFit="1" customWidth="1"/>
    <col min="4" max="4" width="52.1796875" style="102" bestFit="1" customWidth="1"/>
    <col min="5" max="5" width="19.54296875" style="102" bestFit="1" customWidth="1"/>
    <col min="6" max="6" width="6" style="102" bestFit="1" customWidth="1"/>
    <col min="7" max="7" width="6.81640625" style="102" customWidth="1"/>
    <col min="8" max="8" width="6.54296875" style="102" customWidth="1"/>
    <col min="9" max="9" width="6.453125" style="102" customWidth="1"/>
    <col min="10" max="10" width="5.54296875" style="102" customWidth="1"/>
    <col min="11" max="11" width="5.7265625" style="102" customWidth="1"/>
    <col min="12" max="12" width="10.54296875" style="117" customWidth="1"/>
    <col min="13" max="13" width="11.54296875" style="117" customWidth="1"/>
    <col min="14" max="250" width="9.1796875" style="102" customWidth="1"/>
    <col min="251" max="251" width="32.1796875" style="102" customWidth="1"/>
    <col min="252" max="255" width="5" style="102" customWidth="1"/>
    <col min="256" max="16384" width="5.7265625" style="102"/>
  </cols>
  <sheetData>
    <row r="4" spans="1:13">
      <c r="C4" s="114"/>
    </row>
    <row r="5" spans="1:13" ht="15" customHeight="1">
      <c r="B5" s="746" t="s">
        <v>1280</v>
      </c>
      <c r="C5" s="746"/>
      <c r="D5" s="746"/>
      <c r="E5" s="746"/>
      <c r="F5" s="746"/>
      <c r="G5" s="746"/>
    </row>
    <row r="6" spans="1:13" ht="14.5">
      <c r="A6" s="150"/>
      <c r="B6" s="233" t="s">
        <v>1120</v>
      </c>
      <c r="C6" s="234" t="s">
        <v>592</v>
      </c>
      <c r="D6" s="235" t="s">
        <v>590</v>
      </c>
      <c r="E6" s="235" t="s">
        <v>1121</v>
      </c>
      <c r="F6" s="236" t="s">
        <v>593</v>
      </c>
      <c r="G6" s="237" t="s">
        <v>594</v>
      </c>
      <c r="H6" s="128"/>
      <c r="I6" s="150"/>
      <c r="J6" s="150"/>
      <c r="K6" s="150"/>
      <c r="L6" s="743"/>
      <c r="M6" s="743"/>
    </row>
    <row r="7" spans="1:13" ht="15" customHeight="1">
      <c r="A7" s="128"/>
      <c r="B7" s="275" t="s">
        <v>1281</v>
      </c>
      <c r="C7" s="258">
        <v>375.4666666666667</v>
      </c>
      <c r="D7" s="276" t="s">
        <v>1282</v>
      </c>
      <c r="E7" s="196" t="s">
        <v>603</v>
      </c>
      <c r="F7" s="276">
        <v>0.67</v>
      </c>
      <c r="G7" s="276">
        <v>251.5626666666667</v>
      </c>
      <c r="H7" s="124"/>
      <c r="I7" s="124"/>
      <c r="J7" s="124"/>
      <c r="K7" s="124"/>
      <c r="L7" s="172"/>
      <c r="M7" s="172"/>
    </row>
    <row r="8" spans="1:13" ht="12.75" customHeight="1">
      <c r="A8" s="118"/>
      <c r="B8" s="275" t="s">
        <v>1283</v>
      </c>
      <c r="C8" s="258">
        <v>262.5</v>
      </c>
      <c r="D8" s="276" t="s">
        <v>1284</v>
      </c>
      <c r="E8" s="196" t="s">
        <v>603</v>
      </c>
      <c r="F8" s="276">
        <v>1.89</v>
      </c>
      <c r="G8" s="276">
        <v>496.125</v>
      </c>
      <c r="H8" s="120"/>
      <c r="I8" s="119"/>
      <c r="J8" s="120"/>
      <c r="K8" s="126"/>
    </row>
    <row r="9" spans="1:13" ht="12.75" customHeight="1">
      <c r="A9" s="118"/>
      <c r="B9" s="275" t="s">
        <v>1285</v>
      </c>
      <c r="C9" s="258">
        <v>499.5</v>
      </c>
      <c r="D9" s="276" t="s">
        <v>1286</v>
      </c>
      <c r="E9" s="196" t="s">
        <v>603</v>
      </c>
      <c r="F9" s="276">
        <v>1.59</v>
      </c>
      <c r="G9" s="276">
        <v>794.20500000000004</v>
      </c>
      <c r="H9" s="120"/>
      <c r="I9" s="119"/>
      <c r="J9" s="120"/>
      <c r="K9" s="126"/>
    </row>
    <row r="10" spans="1:13" ht="12.75" customHeight="1">
      <c r="A10" s="118"/>
      <c r="B10" s="275" t="s">
        <v>1287</v>
      </c>
      <c r="C10" s="258">
        <v>199.5</v>
      </c>
      <c r="D10" s="276" t="s">
        <v>1288</v>
      </c>
      <c r="E10" s="196" t="s">
        <v>603</v>
      </c>
      <c r="F10" s="276">
        <v>1.59</v>
      </c>
      <c r="G10" s="276">
        <v>317.20500000000004</v>
      </c>
      <c r="H10" s="120"/>
      <c r="I10" s="119"/>
      <c r="J10" s="120"/>
      <c r="K10" s="126"/>
    </row>
    <row r="11" spans="1:13" ht="12.75" customHeight="1">
      <c r="A11" s="118"/>
      <c r="B11" s="275" t="s">
        <v>1289</v>
      </c>
      <c r="C11" s="258">
        <v>249.89999999999998</v>
      </c>
      <c r="D11" s="276" t="s">
        <v>1290</v>
      </c>
      <c r="E11" s="196" t="s">
        <v>603</v>
      </c>
      <c r="F11" s="276">
        <v>1.83</v>
      </c>
      <c r="G11" s="276">
        <v>457.31699999999995</v>
      </c>
      <c r="H11" s="120"/>
      <c r="I11" s="119"/>
      <c r="J11" s="120"/>
      <c r="K11" s="126"/>
    </row>
    <row r="12" spans="1:13" ht="12.75" customHeight="1">
      <c r="A12" s="118"/>
      <c r="B12" s="275" t="s">
        <v>1291</v>
      </c>
      <c r="C12" s="258">
        <v>225</v>
      </c>
      <c r="D12" s="276" t="s">
        <v>1292</v>
      </c>
      <c r="E12" s="196" t="s">
        <v>603</v>
      </c>
      <c r="F12" s="276">
        <v>0.67</v>
      </c>
      <c r="G12" s="276">
        <v>150.75</v>
      </c>
      <c r="H12" s="120"/>
      <c r="I12" s="120"/>
      <c r="J12" s="120"/>
      <c r="K12" s="126"/>
    </row>
    <row r="13" spans="1:13" ht="12.75" customHeight="1">
      <c r="A13" s="118"/>
      <c r="B13" s="275" t="s">
        <v>1293</v>
      </c>
      <c r="C13" s="258">
        <v>75</v>
      </c>
      <c r="D13" s="276"/>
      <c r="E13" s="196" t="s">
        <v>603</v>
      </c>
      <c r="F13" s="276">
        <v>6</v>
      </c>
      <c r="G13" s="276">
        <v>450</v>
      </c>
      <c r="H13" s="119"/>
      <c r="I13" s="120"/>
      <c r="J13" s="120"/>
      <c r="K13" s="126"/>
    </row>
    <row r="14" spans="1:13" ht="12.75" customHeight="1">
      <c r="A14" s="118"/>
      <c r="B14" s="275" t="s">
        <v>1294</v>
      </c>
      <c r="C14" s="258">
        <v>7.5</v>
      </c>
      <c r="D14" s="276" t="s">
        <v>1295</v>
      </c>
      <c r="E14" s="196" t="s">
        <v>603</v>
      </c>
      <c r="F14" s="276">
        <v>1.97</v>
      </c>
      <c r="G14" s="276">
        <v>14.775</v>
      </c>
      <c r="H14" s="119"/>
      <c r="I14" s="120"/>
      <c r="J14" s="120"/>
      <c r="K14" s="126"/>
    </row>
    <row r="15" spans="1:13" ht="12.75" customHeight="1">
      <c r="A15" s="118"/>
      <c r="B15" s="275" t="s">
        <v>1296</v>
      </c>
      <c r="C15" s="258">
        <v>15</v>
      </c>
      <c r="D15" s="276" t="s">
        <v>1297</v>
      </c>
      <c r="E15" s="196" t="s">
        <v>603</v>
      </c>
      <c r="F15" s="276">
        <v>3.21</v>
      </c>
      <c r="G15" s="276">
        <v>48.15</v>
      </c>
      <c r="H15" s="119"/>
      <c r="I15" s="120"/>
      <c r="J15" s="120"/>
      <c r="K15" s="126"/>
    </row>
    <row r="16" spans="1:13" ht="12.75" customHeight="1">
      <c r="A16" s="118"/>
      <c r="B16" s="275" t="s">
        <v>1298</v>
      </c>
      <c r="C16" s="258">
        <v>15</v>
      </c>
      <c r="D16" s="276" t="s">
        <v>1297</v>
      </c>
      <c r="E16" s="196" t="s">
        <v>603</v>
      </c>
      <c r="F16" s="276">
        <v>9</v>
      </c>
      <c r="G16" s="276">
        <v>135</v>
      </c>
      <c r="H16" s="120"/>
      <c r="I16" s="120"/>
      <c r="J16" s="120"/>
      <c r="K16" s="126"/>
    </row>
    <row r="17" spans="1:11" ht="12.75" customHeight="1">
      <c r="A17" s="118"/>
      <c r="B17" s="275" t="s">
        <v>1138</v>
      </c>
      <c r="C17" s="258">
        <v>18</v>
      </c>
      <c r="D17" s="276" t="s">
        <v>1269</v>
      </c>
      <c r="E17" s="196" t="s">
        <v>603</v>
      </c>
      <c r="F17" s="276">
        <v>3</v>
      </c>
      <c r="G17" s="276">
        <v>54</v>
      </c>
      <c r="H17" s="119"/>
      <c r="I17" s="120"/>
      <c r="J17" s="120"/>
      <c r="K17" s="126"/>
    </row>
    <row r="18" spans="1:11" ht="12.75" customHeight="1">
      <c r="A18" s="118"/>
      <c r="B18" s="275"/>
      <c r="C18" s="258">
        <v>96</v>
      </c>
      <c r="D18" s="276" t="s">
        <v>1299</v>
      </c>
      <c r="E18" s="196" t="s">
        <v>1166</v>
      </c>
      <c r="F18" s="276">
        <v>1.0900000000000001</v>
      </c>
      <c r="G18" s="276">
        <v>104.64000000000001</v>
      </c>
      <c r="H18" s="119"/>
      <c r="I18" s="120"/>
      <c r="J18" s="120"/>
      <c r="K18" s="126"/>
    </row>
    <row r="19" spans="1:11" ht="12.75" customHeight="1">
      <c r="A19" s="118"/>
      <c r="B19" s="275"/>
      <c r="C19" s="258">
        <v>96</v>
      </c>
      <c r="D19" s="276" t="s">
        <v>1300</v>
      </c>
      <c r="E19" s="196" t="s">
        <v>1166</v>
      </c>
      <c r="F19" s="276">
        <v>1.95</v>
      </c>
      <c r="G19" s="276">
        <v>187.2</v>
      </c>
      <c r="H19" s="119"/>
      <c r="I19" s="120"/>
      <c r="J19" s="119"/>
      <c r="K19" s="126"/>
    </row>
    <row r="20" spans="1:11" ht="12.75" customHeight="1">
      <c r="A20" s="118"/>
      <c r="B20" s="275"/>
      <c r="C20" s="258">
        <v>24</v>
      </c>
      <c r="D20" s="276" t="s">
        <v>1301</v>
      </c>
      <c r="E20" s="196" t="s">
        <v>603</v>
      </c>
      <c r="F20" s="276">
        <v>2.02</v>
      </c>
      <c r="G20" s="276">
        <v>48.480000000000004</v>
      </c>
      <c r="H20" s="119"/>
      <c r="I20" s="120"/>
      <c r="J20" s="120"/>
      <c r="K20" s="126"/>
    </row>
    <row r="21" spans="1:11" ht="12.75" customHeight="1">
      <c r="A21" s="118"/>
      <c r="B21" s="275"/>
      <c r="C21" s="258">
        <v>24</v>
      </c>
      <c r="D21" s="276" t="s">
        <v>1302</v>
      </c>
      <c r="E21" s="196" t="s">
        <v>599</v>
      </c>
      <c r="F21" s="276">
        <v>4.2699999999999996</v>
      </c>
      <c r="G21" s="276">
        <v>102.47999999999999</v>
      </c>
      <c r="H21" s="119"/>
      <c r="I21" s="120"/>
      <c r="J21" s="120"/>
      <c r="K21" s="126"/>
    </row>
    <row r="22" spans="1:11" ht="12.75" customHeight="1">
      <c r="A22" s="118"/>
      <c r="B22" s="275"/>
      <c r="C22" s="258">
        <v>72</v>
      </c>
      <c r="D22" s="276" t="s">
        <v>1303</v>
      </c>
      <c r="E22" s="196" t="s">
        <v>599</v>
      </c>
      <c r="F22" s="276">
        <v>3.84</v>
      </c>
      <c r="G22" s="276">
        <v>276.48</v>
      </c>
      <c r="H22" s="119"/>
      <c r="I22" s="120"/>
      <c r="J22" s="120"/>
      <c r="K22" s="126"/>
    </row>
    <row r="23" spans="1:11" ht="12.75" customHeight="1">
      <c r="A23" s="118"/>
      <c r="B23" s="275"/>
      <c r="C23" s="258">
        <v>18</v>
      </c>
      <c r="D23" s="276" t="s">
        <v>1304</v>
      </c>
      <c r="E23" s="196" t="s">
        <v>1179</v>
      </c>
      <c r="F23" s="276">
        <v>1.4</v>
      </c>
      <c r="G23" s="276">
        <v>25.2</v>
      </c>
      <c r="H23" s="119"/>
      <c r="I23" s="120"/>
      <c r="J23" s="120"/>
      <c r="K23" s="126"/>
    </row>
    <row r="24" spans="1:11" ht="12.75" customHeight="1">
      <c r="A24" s="118"/>
      <c r="B24" s="275"/>
      <c r="C24" s="258">
        <v>240</v>
      </c>
      <c r="D24" s="276" t="s">
        <v>1305</v>
      </c>
      <c r="E24" s="196" t="s">
        <v>1179</v>
      </c>
      <c r="F24" s="276">
        <v>0.59</v>
      </c>
      <c r="G24" s="276">
        <v>141.6</v>
      </c>
      <c r="H24" s="119"/>
      <c r="I24" s="120"/>
      <c r="J24" s="120"/>
      <c r="K24" s="126"/>
    </row>
    <row r="25" spans="1:11" ht="12.75" customHeight="1">
      <c r="A25" s="118"/>
      <c r="B25" s="275"/>
      <c r="C25" s="258">
        <v>250</v>
      </c>
      <c r="D25" s="276" t="s">
        <v>1306</v>
      </c>
      <c r="E25" s="196" t="s">
        <v>1307</v>
      </c>
      <c r="F25" s="276">
        <v>2.5</v>
      </c>
      <c r="G25" s="276">
        <v>625</v>
      </c>
      <c r="H25" s="119"/>
      <c r="I25" s="120"/>
      <c r="J25" s="120"/>
      <c r="K25" s="126"/>
    </row>
    <row r="26" spans="1:11" ht="12.75" customHeight="1">
      <c r="A26" s="118"/>
      <c r="B26" s="275" t="s">
        <v>1308</v>
      </c>
      <c r="C26" s="258">
        <v>199.93599999999998</v>
      </c>
      <c r="D26" s="276" t="s">
        <v>1309</v>
      </c>
      <c r="E26" s="196" t="s">
        <v>1186</v>
      </c>
      <c r="F26" s="276">
        <v>1.85</v>
      </c>
      <c r="G26" s="276">
        <v>369.88159999999999</v>
      </c>
      <c r="H26" s="119"/>
      <c r="I26" s="120"/>
      <c r="J26" s="120"/>
      <c r="K26" s="126"/>
    </row>
    <row r="27" spans="1:11" ht="12.75" customHeight="1">
      <c r="A27" s="118"/>
      <c r="B27" s="275" t="s">
        <v>1310</v>
      </c>
      <c r="C27" s="258">
        <v>199.93599999999998</v>
      </c>
      <c r="D27" s="276" t="s">
        <v>1286</v>
      </c>
      <c r="E27" s="196" t="s">
        <v>1186</v>
      </c>
      <c r="F27" s="276">
        <v>1.59</v>
      </c>
      <c r="G27" s="276">
        <v>317.89823999999999</v>
      </c>
      <c r="H27" s="119"/>
      <c r="I27" s="120"/>
      <c r="J27" s="120"/>
      <c r="K27" s="126"/>
    </row>
    <row r="28" spans="1:11" ht="12.75" customHeight="1">
      <c r="A28" s="118"/>
      <c r="B28" s="275" t="s">
        <v>1311</v>
      </c>
      <c r="C28" s="258">
        <v>399.87199999999996</v>
      </c>
      <c r="D28" s="276" t="s">
        <v>1312</v>
      </c>
      <c r="E28" s="196" t="s">
        <v>1186</v>
      </c>
      <c r="F28" s="276">
        <v>0.47</v>
      </c>
      <c r="G28" s="276">
        <v>187.93983999999998</v>
      </c>
      <c r="H28" s="119"/>
      <c r="I28" s="120"/>
      <c r="J28" s="120"/>
      <c r="K28" s="126"/>
    </row>
    <row r="29" spans="1:11" ht="12.75" customHeight="1">
      <c r="A29" s="118"/>
      <c r="B29" s="275" t="s">
        <v>1283</v>
      </c>
      <c r="C29" s="258">
        <v>67.5</v>
      </c>
      <c r="D29" s="276" t="s">
        <v>1284</v>
      </c>
      <c r="E29" s="196" t="s">
        <v>603</v>
      </c>
      <c r="F29" s="276">
        <v>1.89</v>
      </c>
      <c r="G29" s="276">
        <v>127.57499999999999</v>
      </c>
      <c r="H29" s="119"/>
      <c r="I29" s="120"/>
      <c r="J29" s="120"/>
      <c r="K29" s="126"/>
    </row>
    <row r="30" spans="1:11" ht="12.75" customHeight="1">
      <c r="A30" s="118"/>
      <c r="B30" s="275" t="s">
        <v>1285</v>
      </c>
      <c r="C30" s="258">
        <v>36</v>
      </c>
      <c r="D30" s="276" t="s">
        <v>1313</v>
      </c>
      <c r="E30" s="196" t="s">
        <v>603</v>
      </c>
      <c r="F30" s="276">
        <v>1.83</v>
      </c>
      <c r="G30" s="276">
        <v>65.88</v>
      </c>
      <c r="H30" s="120"/>
      <c r="I30" s="120"/>
      <c r="J30" s="120"/>
      <c r="K30" s="126"/>
    </row>
    <row r="31" spans="1:11" ht="12.75" customHeight="1">
      <c r="A31" s="118"/>
      <c r="B31" s="275" t="s">
        <v>1314</v>
      </c>
      <c r="C31" s="258">
        <v>36</v>
      </c>
      <c r="D31" s="276" t="s">
        <v>1286</v>
      </c>
      <c r="E31" s="196" t="s">
        <v>603</v>
      </c>
      <c r="F31" s="276">
        <v>1.59</v>
      </c>
      <c r="G31" s="276">
        <v>57.24</v>
      </c>
      <c r="H31" s="120"/>
      <c r="I31" s="120"/>
      <c r="J31" s="120"/>
      <c r="K31" s="126"/>
    </row>
    <row r="32" spans="1:11" ht="12.75" customHeight="1">
      <c r="A32" s="118"/>
      <c r="B32" s="275" t="s">
        <v>1287</v>
      </c>
      <c r="C32" s="258">
        <v>60</v>
      </c>
      <c r="D32" s="276" t="s">
        <v>1288</v>
      </c>
      <c r="E32" s="196" t="s">
        <v>603</v>
      </c>
      <c r="F32" s="276">
        <v>1.59</v>
      </c>
      <c r="G32" s="276">
        <v>95.4</v>
      </c>
      <c r="H32" s="120"/>
      <c r="I32" s="120"/>
      <c r="J32" s="120"/>
      <c r="K32" s="126"/>
    </row>
    <row r="33" spans="1:11" ht="12.75" customHeight="1">
      <c r="A33" s="118"/>
      <c r="B33" s="275" t="s">
        <v>1289</v>
      </c>
      <c r="C33" s="258">
        <v>72</v>
      </c>
      <c r="D33" s="276" t="s">
        <v>1315</v>
      </c>
      <c r="E33" s="196" t="s">
        <v>603</v>
      </c>
      <c r="F33" s="276">
        <v>3.8</v>
      </c>
      <c r="G33" s="276">
        <v>273.59999999999997</v>
      </c>
      <c r="H33" s="120"/>
      <c r="I33" s="120"/>
      <c r="J33" s="120"/>
      <c r="K33" s="126"/>
    </row>
    <row r="34" spans="1:11" ht="12.75" customHeight="1">
      <c r="A34" s="118"/>
      <c r="B34" s="275" t="s">
        <v>1316</v>
      </c>
      <c r="C34" s="258">
        <v>37.5</v>
      </c>
      <c r="D34" s="276" t="s">
        <v>1290</v>
      </c>
      <c r="E34" s="196" t="s">
        <v>603</v>
      </c>
      <c r="F34" s="276">
        <v>1.83</v>
      </c>
      <c r="G34" s="276">
        <v>68.625</v>
      </c>
      <c r="H34" s="120"/>
      <c r="I34" s="120"/>
      <c r="J34" s="120"/>
      <c r="K34" s="126"/>
    </row>
    <row r="35" spans="1:11" ht="10.5" customHeight="1">
      <c r="B35" s="275" t="s">
        <v>1317</v>
      </c>
      <c r="C35" s="258">
        <v>24</v>
      </c>
      <c r="D35" s="276" t="s">
        <v>1318</v>
      </c>
      <c r="E35" s="196" t="s">
        <v>603</v>
      </c>
      <c r="F35" s="276">
        <v>0.49</v>
      </c>
      <c r="G35" s="276">
        <v>11.76</v>
      </c>
    </row>
    <row r="36" spans="1:11" ht="12.75" customHeight="1">
      <c r="B36" s="275" t="s">
        <v>1319</v>
      </c>
      <c r="C36" s="258">
        <v>24</v>
      </c>
      <c r="D36" s="276" t="s">
        <v>1320</v>
      </c>
      <c r="E36" s="196" t="s">
        <v>603</v>
      </c>
      <c r="F36" s="276">
        <v>1.64</v>
      </c>
      <c r="G36" s="276">
        <v>39.36</v>
      </c>
    </row>
    <row r="37" spans="1:11" ht="10.5" customHeight="1">
      <c r="B37" s="275" t="s">
        <v>1321</v>
      </c>
      <c r="C37" s="258">
        <v>24</v>
      </c>
      <c r="D37" s="276" t="s">
        <v>1322</v>
      </c>
      <c r="E37" s="196" t="s">
        <v>603</v>
      </c>
      <c r="F37" s="276">
        <v>2.0299999999999998</v>
      </c>
      <c r="G37" s="276">
        <v>48.72</v>
      </c>
    </row>
    <row r="38" spans="1:11">
      <c r="B38" s="275" t="s">
        <v>1323</v>
      </c>
      <c r="C38" s="258">
        <v>42</v>
      </c>
      <c r="D38" s="276" t="s">
        <v>1301</v>
      </c>
      <c r="E38" s="196" t="s">
        <v>603</v>
      </c>
      <c r="F38" s="276">
        <v>2.02</v>
      </c>
      <c r="G38" s="276">
        <v>84.84</v>
      </c>
    </row>
    <row r="39" spans="1:11">
      <c r="B39" s="275" t="s">
        <v>1324</v>
      </c>
      <c r="C39" s="258">
        <v>24</v>
      </c>
      <c r="D39" s="276" t="s">
        <v>1325</v>
      </c>
      <c r="E39" s="196" t="s">
        <v>603</v>
      </c>
      <c r="F39" s="276">
        <v>1.6</v>
      </c>
      <c r="G39" s="276">
        <v>38.400000000000006</v>
      </c>
    </row>
    <row r="40" spans="1:11">
      <c r="B40" s="275" t="s">
        <v>1326</v>
      </c>
      <c r="C40" s="258">
        <v>60</v>
      </c>
      <c r="D40" s="276" t="s">
        <v>1327</v>
      </c>
      <c r="E40" s="196" t="s">
        <v>603</v>
      </c>
      <c r="F40" s="276">
        <v>1.47</v>
      </c>
      <c r="G40" s="276">
        <v>88.2</v>
      </c>
    </row>
    <row r="41" spans="1:11">
      <c r="B41" s="275" t="s">
        <v>1328</v>
      </c>
      <c r="C41" s="258">
        <v>37.5</v>
      </c>
      <c r="D41" s="276" t="s">
        <v>1282</v>
      </c>
      <c r="E41" s="196" t="s">
        <v>603</v>
      </c>
      <c r="F41" s="276">
        <v>0.67</v>
      </c>
      <c r="G41" s="276">
        <v>25.125</v>
      </c>
    </row>
    <row r="42" spans="1:11">
      <c r="B42" s="275" t="s">
        <v>1293</v>
      </c>
      <c r="C42" s="258">
        <v>30</v>
      </c>
      <c r="D42" s="276" t="s">
        <v>1190</v>
      </c>
      <c r="E42" s="196" t="s">
        <v>603</v>
      </c>
      <c r="F42" s="276">
        <v>6</v>
      </c>
      <c r="G42" s="276">
        <v>180</v>
      </c>
    </row>
    <row r="43" spans="1:11">
      <c r="B43" s="275" t="s">
        <v>1329</v>
      </c>
      <c r="C43" s="258">
        <v>2</v>
      </c>
      <c r="D43" s="276" t="s">
        <v>903</v>
      </c>
      <c r="E43" s="196" t="s">
        <v>603</v>
      </c>
      <c r="F43" s="276">
        <v>6.75</v>
      </c>
      <c r="G43" s="276">
        <v>13.5</v>
      </c>
    </row>
    <row r="44" spans="1:11">
      <c r="B44" s="275" t="s">
        <v>1330</v>
      </c>
      <c r="C44" s="258">
        <v>48.400000000000006</v>
      </c>
      <c r="D44" s="276" t="s">
        <v>1331</v>
      </c>
      <c r="E44" s="196" t="s">
        <v>603</v>
      </c>
      <c r="F44" s="276">
        <v>1.84</v>
      </c>
      <c r="G44" s="276">
        <v>89.056000000000012</v>
      </c>
    </row>
    <row r="45" spans="1:11">
      <c r="B45" s="275" t="s">
        <v>1332</v>
      </c>
      <c r="C45" s="258">
        <v>24.64</v>
      </c>
      <c r="D45" s="276" t="s">
        <v>1333</v>
      </c>
      <c r="E45" s="196" t="s">
        <v>603</v>
      </c>
      <c r="F45" s="276">
        <v>2.8</v>
      </c>
      <c r="G45" s="276">
        <v>68.99199999999999</v>
      </c>
    </row>
    <row r="46" spans="1:11">
      <c r="B46" s="275" t="s">
        <v>1334</v>
      </c>
      <c r="C46" s="258">
        <v>6</v>
      </c>
      <c r="D46" s="276" t="s">
        <v>1335</v>
      </c>
      <c r="E46" s="196" t="s">
        <v>603</v>
      </c>
      <c r="F46" s="276">
        <v>26.18</v>
      </c>
      <c r="G46" s="276">
        <v>157.07999999999998</v>
      </c>
    </row>
    <row r="47" spans="1:11">
      <c r="B47" s="275" t="s">
        <v>1336</v>
      </c>
      <c r="C47" s="258">
        <v>3</v>
      </c>
      <c r="D47" s="276" t="s">
        <v>1337</v>
      </c>
      <c r="E47" s="196" t="s">
        <v>599</v>
      </c>
      <c r="F47" s="276"/>
      <c r="G47" s="276">
        <v>0</v>
      </c>
    </row>
    <row r="48" spans="1:11">
      <c r="B48" s="275" t="s">
        <v>1338</v>
      </c>
      <c r="C48" s="258">
        <v>3</v>
      </c>
      <c r="D48" s="276" t="s">
        <v>1339</v>
      </c>
      <c r="E48" s="196" t="s">
        <v>599</v>
      </c>
      <c r="F48" s="276"/>
      <c r="G48" s="276">
        <v>0</v>
      </c>
    </row>
    <row r="49" spans="2:7">
      <c r="B49" s="275" t="s">
        <v>1340</v>
      </c>
      <c r="C49" s="258">
        <v>48</v>
      </c>
      <c r="D49" s="276" t="s">
        <v>1341</v>
      </c>
      <c r="E49" s="196" t="s">
        <v>603</v>
      </c>
      <c r="F49" s="276">
        <v>0.63</v>
      </c>
      <c r="G49" s="276">
        <v>30.240000000000002</v>
      </c>
    </row>
    <row r="50" spans="2:7">
      <c r="B50" s="275" t="s">
        <v>1342</v>
      </c>
      <c r="C50" s="258">
        <v>30</v>
      </c>
      <c r="D50" s="276" t="s">
        <v>1343</v>
      </c>
      <c r="E50" s="196" t="s">
        <v>603</v>
      </c>
      <c r="F50" s="276">
        <v>0.39</v>
      </c>
      <c r="G50" s="276">
        <v>11.700000000000001</v>
      </c>
    </row>
    <row r="51" spans="2:7">
      <c r="B51" s="275" t="s">
        <v>1344</v>
      </c>
      <c r="C51" s="258">
        <v>10</v>
      </c>
      <c r="D51" s="276" t="s">
        <v>1345</v>
      </c>
      <c r="E51" s="196" t="s">
        <v>603</v>
      </c>
      <c r="F51" s="276">
        <v>1.94</v>
      </c>
      <c r="G51" s="276">
        <v>19.399999999999999</v>
      </c>
    </row>
    <row r="52" spans="2:7">
      <c r="G52" s="177">
        <f>SUM(G7:G51)</f>
        <v>7150.5823466666643</v>
      </c>
    </row>
  </sheetData>
  <mergeCells count="2">
    <mergeCell ref="L6:M6"/>
    <mergeCell ref="B5:G5"/>
  </mergeCells>
  <printOptions horizontalCentered="1" headings="1"/>
  <pageMargins left="0.70866141732283472" right="0.70866141732283472" top="0.86614173228346458" bottom="0.74803149606299213" header="0.31496062992125984" footer="0.31496062992125984"/>
  <pageSetup paperSize="9" fitToHeight="0" orientation="landscape" r:id="rId1"/>
  <headerFooter>
    <oddHeader>&amp;LNH COLLECTION MARSEILLE&amp;C&amp;14SOE Glassware</oddHeader>
    <oddFooter>&amp;LPrepared by Gustavo Martínez&amp;R01 March 2017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/>
  </sheetPr>
  <dimension ref="B5:G175"/>
  <sheetViews>
    <sheetView showGridLines="0" workbookViewId="0">
      <selection activeCell="B2" sqref="B2"/>
    </sheetView>
  </sheetViews>
  <sheetFormatPr defaultColWidth="11.453125" defaultRowHeight="14.5"/>
  <cols>
    <col min="1" max="1" width="8.1796875" customWidth="1"/>
    <col min="2" max="2" width="36" bestFit="1" customWidth="1"/>
    <col min="3" max="3" width="10" style="30" bestFit="1" customWidth="1"/>
    <col min="4" max="4" width="65.1796875" bestFit="1" customWidth="1"/>
    <col min="5" max="5" width="22.81640625" bestFit="1" customWidth="1"/>
    <col min="6" max="6" width="8" bestFit="1" customWidth="1"/>
    <col min="7" max="7" width="11.54296875" bestFit="1" customWidth="1"/>
  </cols>
  <sheetData>
    <row r="5" spans="2:7">
      <c r="B5" s="747" t="s">
        <v>1346</v>
      </c>
      <c r="C5" s="747"/>
      <c r="D5" s="747"/>
      <c r="E5" s="747"/>
      <c r="F5" s="747"/>
      <c r="G5" s="747"/>
    </row>
    <row r="6" spans="2:7">
      <c r="B6" s="242" t="s">
        <v>1120</v>
      </c>
      <c r="C6" s="261" t="s">
        <v>592</v>
      </c>
      <c r="D6" s="262" t="s">
        <v>590</v>
      </c>
      <c r="E6" s="262" t="s">
        <v>1121</v>
      </c>
      <c r="F6" s="262" t="s">
        <v>593</v>
      </c>
      <c r="G6" s="263" t="s">
        <v>594</v>
      </c>
    </row>
    <row r="7" spans="2:7" ht="16.5" customHeight="1">
      <c r="B7" s="211" t="s">
        <v>1347</v>
      </c>
      <c r="C7" s="250">
        <v>15</v>
      </c>
      <c r="D7" s="210" t="s">
        <v>1348</v>
      </c>
      <c r="E7" s="210" t="s">
        <v>589</v>
      </c>
      <c r="F7" s="251">
        <v>4.7699999999999996</v>
      </c>
      <c r="G7" s="252">
        <v>71.55</v>
      </c>
    </row>
    <row r="8" spans="2:7">
      <c r="B8" s="211" t="s">
        <v>1349</v>
      </c>
      <c r="C8" s="250">
        <v>9</v>
      </c>
      <c r="D8" s="210" t="s">
        <v>1350</v>
      </c>
      <c r="E8" s="210" t="s">
        <v>589</v>
      </c>
      <c r="F8" s="251">
        <v>13.08</v>
      </c>
      <c r="G8" s="252">
        <v>117.72</v>
      </c>
    </row>
    <row r="9" spans="2:7">
      <c r="B9" s="211" t="s">
        <v>1351</v>
      </c>
      <c r="C9" s="250">
        <v>4</v>
      </c>
      <c r="D9" s="210" t="s">
        <v>1352</v>
      </c>
      <c r="E9" s="210" t="s">
        <v>603</v>
      </c>
      <c r="F9" s="251">
        <v>11.9</v>
      </c>
      <c r="G9" s="252">
        <v>47.6</v>
      </c>
    </row>
    <row r="10" spans="2:7">
      <c r="B10" s="211" t="s">
        <v>1351</v>
      </c>
      <c r="C10" s="250">
        <v>4</v>
      </c>
      <c r="D10" s="210" t="s">
        <v>1353</v>
      </c>
      <c r="E10" s="210" t="s">
        <v>603</v>
      </c>
      <c r="F10" s="251">
        <v>13.6</v>
      </c>
      <c r="G10" s="252">
        <v>54.4</v>
      </c>
    </row>
    <row r="11" spans="2:7">
      <c r="B11" s="211" t="s">
        <v>1351</v>
      </c>
      <c r="C11" s="250">
        <v>4</v>
      </c>
      <c r="D11" s="210" t="s">
        <v>1354</v>
      </c>
      <c r="E11" s="210" t="s">
        <v>603</v>
      </c>
      <c r="F11" s="251">
        <v>15.36</v>
      </c>
      <c r="G11" s="252">
        <v>61.44</v>
      </c>
    </row>
    <row r="12" spans="2:7">
      <c r="B12" s="211" t="s">
        <v>1355</v>
      </c>
      <c r="C12" s="250">
        <v>12</v>
      </c>
      <c r="D12" s="210" t="s">
        <v>1356</v>
      </c>
      <c r="E12" s="210" t="s">
        <v>603</v>
      </c>
      <c r="F12" s="251">
        <v>13.12</v>
      </c>
      <c r="G12" s="252">
        <v>157.44</v>
      </c>
    </row>
    <row r="13" spans="2:7">
      <c r="B13" s="211" t="s">
        <v>1357</v>
      </c>
      <c r="C13" s="250">
        <v>2</v>
      </c>
      <c r="D13" s="210" t="s">
        <v>1358</v>
      </c>
      <c r="E13" s="210" t="s">
        <v>603</v>
      </c>
      <c r="F13" s="251">
        <v>16.149999999999999</v>
      </c>
      <c r="G13" s="252">
        <v>32.299999999999997</v>
      </c>
    </row>
    <row r="14" spans="2:7">
      <c r="B14" s="211" t="s">
        <v>1359</v>
      </c>
      <c r="C14" s="250">
        <v>8</v>
      </c>
      <c r="D14" s="210" t="s">
        <v>598</v>
      </c>
      <c r="E14" s="210" t="s">
        <v>599</v>
      </c>
      <c r="F14" s="251">
        <v>9.7899999999999991</v>
      </c>
      <c r="G14" s="252">
        <v>78.319999999999993</v>
      </c>
    </row>
    <row r="15" spans="2:7">
      <c r="B15" s="211" t="s">
        <v>1360</v>
      </c>
      <c r="C15" s="250">
        <v>12</v>
      </c>
      <c r="D15" s="210" t="s">
        <v>1361</v>
      </c>
      <c r="E15" s="210" t="s">
        <v>603</v>
      </c>
      <c r="F15" s="251">
        <v>18.75</v>
      </c>
      <c r="G15" s="252">
        <v>225</v>
      </c>
    </row>
    <row r="16" spans="2:7">
      <c r="B16" s="211" t="s">
        <v>1362</v>
      </c>
      <c r="C16" s="250">
        <v>1</v>
      </c>
      <c r="D16" s="210" t="s">
        <v>1363</v>
      </c>
      <c r="E16" s="210" t="s">
        <v>603</v>
      </c>
      <c r="F16" s="251">
        <v>24</v>
      </c>
      <c r="G16" s="252">
        <v>24</v>
      </c>
    </row>
    <row r="17" spans="2:7">
      <c r="B17" s="211" t="s">
        <v>1364</v>
      </c>
      <c r="C17" s="250">
        <v>1</v>
      </c>
      <c r="D17" s="210" t="s">
        <v>1365</v>
      </c>
      <c r="E17" s="210" t="s">
        <v>603</v>
      </c>
      <c r="F17" s="251">
        <v>27</v>
      </c>
      <c r="G17" s="252">
        <v>27</v>
      </c>
    </row>
    <row r="18" spans="2:7">
      <c r="B18" s="211" t="s">
        <v>1366</v>
      </c>
      <c r="C18" s="250">
        <v>1</v>
      </c>
      <c r="D18" s="210" t="s">
        <v>1367</v>
      </c>
      <c r="E18" s="210" t="s">
        <v>589</v>
      </c>
      <c r="F18" s="251">
        <v>9.56</v>
      </c>
      <c r="G18" s="252">
        <v>9.56</v>
      </c>
    </row>
    <row r="19" spans="2:7">
      <c r="B19" s="211" t="s">
        <v>1368</v>
      </c>
      <c r="C19" s="250">
        <v>1</v>
      </c>
      <c r="D19" s="210" t="s">
        <v>602</v>
      </c>
      <c r="E19" s="210" t="s">
        <v>603</v>
      </c>
      <c r="F19" s="251">
        <v>89.25</v>
      </c>
      <c r="G19" s="252">
        <v>89.25</v>
      </c>
    </row>
    <row r="20" spans="2:7">
      <c r="B20" s="211" t="s">
        <v>1369</v>
      </c>
      <c r="C20" s="250">
        <v>1</v>
      </c>
      <c r="D20" s="210" t="s">
        <v>1194</v>
      </c>
      <c r="E20" s="210" t="s">
        <v>603</v>
      </c>
      <c r="F20" s="251">
        <v>3.48</v>
      </c>
      <c r="G20" s="252">
        <v>3.48</v>
      </c>
    </row>
    <row r="21" spans="2:7">
      <c r="B21" s="211" t="s">
        <v>1369</v>
      </c>
      <c r="C21" s="250">
        <v>1</v>
      </c>
      <c r="D21" s="210" t="s">
        <v>1370</v>
      </c>
      <c r="E21" s="210" t="s">
        <v>603</v>
      </c>
      <c r="F21" s="251">
        <v>8.25</v>
      </c>
      <c r="G21" s="252">
        <v>8.25</v>
      </c>
    </row>
    <row r="22" spans="2:7">
      <c r="B22" s="211" t="s">
        <v>1371</v>
      </c>
      <c r="C22" s="250">
        <v>1</v>
      </c>
      <c r="D22" s="210" t="s">
        <v>1372</v>
      </c>
      <c r="E22" s="210" t="s">
        <v>599</v>
      </c>
      <c r="F22" s="251">
        <v>33</v>
      </c>
      <c r="G22" s="252">
        <v>33</v>
      </c>
    </row>
    <row r="23" spans="2:7">
      <c r="B23" s="211" t="s">
        <v>1373</v>
      </c>
      <c r="C23" s="250">
        <v>1</v>
      </c>
      <c r="D23" s="210" t="s">
        <v>1374</v>
      </c>
      <c r="E23" s="210" t="s">
        <v>603</v>
      </c>
      <c r="F23" s="251">
        <v>72</v>
      </c>
      <c r="G23" s="252">
        <v>72</v>
      </c>
    </row>
    <row r="24" spans="2:7">
      <c r="B24" s="211" t="s">
        <v>1375</v>
      </c>
      <c r="C24" s="250">
        <v>3</v>
      </c>
      <c r="D24" s="210" t="s">
        <v>1376</v>
      </c>
      <c r="E24" s="210" t="s">
        <v>603</v>
      </c>
      <c r="F24" s="251">
        <v>24.9</v>
      </c>
      <c r="G24" s="252">
        <v>74.699999999999989</v>
      </c>
    </row>
    <row r="25" spans="2:7">
      <c r="B25" s="211" t="s">
        <v>1377</v>
      </c>
      <c r="C25" s="250">
        <v>4</v>
      </c>
      <c r="D25" s="210" t="s">
        <v>1378</v>
      </c>
      <c r="E25" s="210" t="s">
        <v>603</v>
      </c>
      <c r="F25" s="251">
        <v>23.25</v>
      </c>
      <c r="G25" s="252">
        <v>93</v>
      </c>
    </row>
    <row r="26" spans="2:7">
      <c r="B26" s="211" t="s">
        <v>1377</v>
      </c>
      <c r="C26" s="250">
        <v>4</v>
      </c>
      <c r="D26" s="210" t="s">
        <v>1379</v>
      </c>
      <c r="E26" s="210" t="s">
        <v>603</v>
      </c>
      <c r="F26" s="251">
        <v>23.27</v>
      </c>
      <c r="G26" s="252">
        <v>93.08</v>
      </c>
    </row>
    <row r="27" spans="2:7">
      <c r="B27" s="211" t="s">
        <v>1377</v>
      </c>
      <c r="C27" s="250">
        <v>4</v>
      </c>
      <c r="D27" s="210" t="s">
        <v>1380</v>
      </c>
      <c r="E27" s="210" t="s">
        <v>603</v>
      </c>
      <c r="F27" s="251">
        <v>10.5</v>
      </c>
      <c r="G27" s="252">
        <v>42</v>
      </c>
    </row>
    <row r="28" spans="2:7">
      <c r="B28" s="211" t="s">
        <v>1381</v>
      </c>
      <c r="C28" s="250">
        <v>6</v>
      </c>
      <c r="D28" s="210" t="s">
        <v>615</v>
      </c>
      <c r="E28" s="210" t="s">
        <v>603</v>
      </c>
      <c r="F28" s="251">
        <v>2.75</v>
      </c>
      <c r="G28" s="252">
        <v>16.5</v>
      </c>
    </row>
    <row r="29" spans="2:7">
      <c r="B29" s="211" t="s">
        <v>1382</v>
      </c>
      <c r="C29" s="250">
        <v>4</v>
      </c>
      <c r="D29" s="210" t="s">
        <v>1383</v>
      </c>
      <c r="E29" s="210" t="s">
        <v>603</v>
      </c>
      <c r="F29" s="251">
        <v>2.1</v>
      </c>
      <c r="G29" s="252">
        <v>8.4</v>
      </c>
    </row>
    <row r="30" spans="2:7">
      <c r="B30" s="211" t="s">
        <v>1384</v>
      </c>
      <c r="C30" s="250">
        <v>2</v>
      </c>
      <c r="D30" s="210" t="s">
        <v>1385</v>
      </c>
      <c r="E30" s="210" t="s">
        <v>1386</v>
      </c>
      <c r="F30" s="251">
        <v>76</v>
      </c>
      <c r="G30" s="252">
        <v>152</v>
      </c>
    </row>
    <row r="31" spans="2:7">
      <c r="B31" s="211" t="s">
        <v>1387</v>
      </c>
      <c r="C31" s="250">
        <v>48</v>
      </c>
      <c r="D31" s="210" t="s">
        <v>1388</v>
      </c>
      <c r="E31" s="210" t="s">
        <v>603</v>
      </c>
      <c r="F31" s="251">
        <v>2.7</v>
      </c>
      <c r="G31" s="252">
        <v>129.60000000000002</v>
      </c>
    </row>
    <row r="32" spans="2:7">
      <c r="B32" s="211" t="s">
        <v>1389</v>
      </c>
      <c r="C32" s="250">
        <v>1</v>
      </c>
      <c r="D32" s="210" t="s">
        <v>1390</v>
      </c>
      <c r="E32" s="210" t="s">
        <v>603</v>
      </c>
      <c r="F32" s="251">
        <v>82.31</v>
      </c>
      <c r="G32" s="252">
        <v>82.31</v>
      </c>
    </row>
    <row r="33" spans="2:7">
      <c r="B33" s="211" t="s">
        <v>1391</v>
      </c>
      <c r="C33" s="250">
        <v>16</v>
      </c>
      <c r="D33" s="210" t="s">
        <v>626</v>
      </c>
      <c r="E33" s="210" t="s">
        <v>603</v>
      </c>
      <c r="F33" s="251">
        <v>3.86</v>
      </c>
      <c r="G33" s="252">
        <v>61.76</v>
      </c>
    </row>
    <row r="34" spans="2:7">
      <c r="B34" s="211" t="s">
        <v>1392</v>
      </c>
      <c r="C34" s="250">
        <v>96</v>
      </c>
      <c r="D34" s="210" t="s">
        <v>1393</v>
      </c>
      <c r="E34" s="210"/>
      <c r="F34" s="251">
        <v>0.67</v>
      </c>
      <c r="G34" s="252">
        <v>64.320000000000007</v>
      </c>
    </row>
    <row r="35" spans="2:7">
      <c r="B35" s="211" t="s">
        <v>1394</v>
      </c>
      <c r="C35" s="250">
        <v>6</v>
      </c>
      <c r="D35" s="210" t="s">
        <v>633</v>
      </c>
      <c r="E35" s="210" t="s">
        <v>603</v>
      </c>
      <c r="F35" s="251">
        <v>8.75</v>
      </c>
      <c r="G35" s="252">
        <v>52.5</v>
      </c>
    </row>
    <row r="36" spans="2:7">
      <c r="B36" s="211" t="s">
        <v>1394</v>
      </c>
      <c r="C36" s="250">
        <v>6</v>
      </c>
      <c r="D36" s="210" t="s">
        <v>635</v>
      </c>
      <c r="E36" s="210" t="s">
        <v>603</v>
      </c>
      <c r="F36" s="251">
        <v>19.579999999999998</v>
      </c>
      <c r="G36" s="252">
        <v>117.47999999999999</v>
      </c>
    </row>
    <row r="37" spans="2:7">
      <c r="B37" s="211" t="s">
        <v>1394</v>
      </c>
      <c r="C37" s="250">
        <v>6</v>
      </c>
      <c r="D37" s="210" t="s">
        <v>1395</v>
      </c>
      <c r="E37" s="210" t="s">
        <v>603</v>
      </c>
      <c r="F37" s="251">
        <v>15.06</v>
      </c>
      <c r="G37" s="252">
        <v>90.36</v>
      </c>
    </row>
    <row r="38" spans="2:7">
      <c r="B38" s="211" t="s">
        <v>1394</v>
      </c>
      <c r="C38" s="250">
        <v>6</v>
      </c>
      <c r="D38" s="210" t="s">
        <v>1396</v>
      </c>
      <c r="E38" s="210" t="s">
        <v>603</v>
      </c>
      <c r="F38" s="251">
        <v>33.11</v>
      </c>
      <c r="G38" s="252">
        <v>198.66</v>
      </c>
    </row>
    <row r="39" spans="2:7">
      <c r="B39" s="211" t="s">
        <v>1394</v>
      </c>
      <c r="C39" s="250">
        <v>30</v>
      </c>
      <c r="D39" s="210" t="s">
        <v>638</v>
      </c>
      <c r="E39" s="210" t="s">
        <v>603</v>
      </c>
      <c r="F39" s="251">
        <v>21.46</v>
      </c>
      <c r="G39" s="252">
        <v>643.80000000000007</v>
      </c>
    </row>
    <row r="40" spans="2:7">
      <c r="B40" s="211" t="s">
        <v>1397</v>
      </c>
      <c r="C40" s="250">
        <v>1</v>
      </c>
      <c r="D40" s="210" t="s">
        <v>1398</v>
      </c>
      <c r="E40" s="210" t="s">
        <v>603</v>
      </c>
      <c r="F40" s="251">
        <v>73.5</v>
      </c>
      <c r="G40" s="252">
        <v>73.5</v>
      </c>
    </row>
    <row r="41" spans="2:7">
      <c r="B41" s="211" t="s">
        <v>1399</v>
      </c>
      <c r="C41" s="250">
        <v>12</v>
      </c>
      <c r="D41" s="210" t="s">
        <v>1331</v>
      </c>
      <c r="E41" s="210" t="s">
        <v>603</v>
      </c>
      <c r="F41" s="251">
        <v>1.84</v>
      </c>
      <c r="G41" s="252">
        <v>22.080000000000002</v>
      </c>
    </row>
    <row r="42" spans="2:7">
      <c r="B42" s="211" t="s">
        <v>1400</v>
      </c>
      <c r="C42" s="250">
        <v>1</v>
      </c>
      <c r="D42" s="210" t="s">
        <v>1401</v>
      </c>
      <c r="E42" s="210" t="s">
        <v>603</v>
      </c>
      <c r="F42" s="251">
        <v>1.44</v>
      </c>
      <c r="G42" s="252">
        <v>1.44</v>
      </c>
    </row>
    <row r="43" spans="2:7">
      <c r="B43" s="211" t="s">
        <v>1402</v>
      </c>
      <c r="C43" s="250">
        <v>6</v>
      </c>
      <c r="D43" s="210" t="s">
        <v>1403</v>
      </c>
      <c r="E43" s="210" t="s">
        <v>599</v>
      </c>
      <c r="F43" s="251">
        <v>9.7899999999999991</v>
      </c>
      <c r="G43" s="252">
        <v>58.739999999999995</v>
      </c>
    </row>
    <row r="44" spans="2:7">
      <c r="B44" s="211" t="s">
        <v>1404</v>
      </c>
      <c r="C44" s="250">
        <v>1</v>
      </c>
      <c r="D44" s="210" t="s">
        <v>640</v>
      </c>
      <c r="E44" s="210" t="s">
        <v>641</v>
      </c>
      <c r="F44" s="251">
        <v>93</v>
      </c>
      <c r="G44" s="252">
        <v>93</v>
      </c>
    </row>
    <row r="45" spans="2:7">
      <c r="B45" s="211" t="s">
        <v>1405</v>
      </c>
      <c r="C45" s="250">
        <v>8</v>
      </c>
      <c r="D45" s="210" t="s">
        <v>645</v>
      </c>
      <c r="E45" s="210" t="s">
        <v>603</v>
      </c>
      <c r="F45" s="251">
        <v>5.99</v>
      </c>
      <c r="G45" s="252">
        <v>47.92</v>
      </c>
    </row>
    <row r="46" spans="2:7">
      <c r="B46" s="211" t="s">
        <v>1406</v>
      </c>
      <c r="C46" s="250">
        <v>1</v>
      </c>
      <c r="D46" s="210" t="s">
        <v>648</v>
      </c>
      <c r="E46" s="210" t="s">
        <v>649</v>
      </c>
      <c r="F46" s="251">
        <v>86</v>
      </c>
      <c r="G46" s="252">
        <v>86</v>
      </c>
    </row>
    <row r="47" spans="2:7">
      <c r="B47" s="211" t="s">
        <v>1407</v>
      </c>
      <c r="C47" s="250">
        <v>1</v>
      </c>
      <c r="D47" s="210" t="s">
        <v>1408</v>
      </c>
      <c r="E47" s="210" t="s">
        <v>603</v>
      </c>
      <c r="F47" s="251">
        <v>239</v>
      </c>
      <c r="G47" s="252">
        <v>239</v>
      </c>
    </row>
    <row r="48" spans="2:7">
      <c r="B48" s="211" t="s">
        <v>1409</v>
      </c>
      <c r="C48" s="250">
        <v>16</v>
      </c>
      <c r="D48" s="210" t="s">
        <v>652</v>
      </c>
      <c r="E48" s="210" t="s">
        <v>603</v>
      </c>
      <c r="F48" s="251">
        <v>5.81</v>
      </c>
      <c r="G48" s="252">
        <v>92.96</v>
      </c>
    </row>
    <row r="49" spans="2:7">
      <c r="B49" s="211" t="s">
        <v>1410</v>
      </c>
      <c r="C49" s="250">
        <v>6</v>
      </c>
      <c r="D49" s="210" t="s">
        <v>655</v>
      </c>
      <c r="E49" s="210" t="s">
        <v>603</v>
      </c>
      <c r="F49" s="251">
        <v>23.25</v>
      </c>
      <c r="G49" s="252">
        <v>139.5</v>
      </c>
    </row>
    <row r="50" spans="2:7">
      <c r="B50" s="211" t="s">
        <v>1411</v>
      </c>
      <c r="C50" s="250">
        <v>8</v>
      </c>
      <c r="D50" s="210" t="s">
        <v>1412</v>
      </c>
      <c r="E50" s="210" t="s">
        <v>603</v>
      </c>
      <c r="F50" s="251">
        <v>4.75</v>
      </c>
      <c r="G50" s="252">
        <v>38</v>
      </c>
    </row>
    <row r="51" spans="2:7">
      <c r="B51" s="211" t="s">
        <v>1413</v>
      </c>
      <c r="C51" s="250">
        <v>8</v>
      </c>
      <c r="D51" s="210" t="s">
        <v>659</v>
      </c>
      <c r="E51" s="210" t="s">
        <v>603</v>
      </c>
      <c r="F51" s="251">
        <v>2.2999999999999998</v>
      </c>
      <c r="G51" s="252">
        <v>18.399999999999999</v>
      </c>
    </row>
    <row r="52" spans="2:7">
      <c r="B52" s="211" t="s">
        <v>1414</v>
      </c>
      <c r="C52" s="250">
        <v>4</v>
      </c>
      <c r="D52" s="210" t="s">
        <v>662</v>
      </c>
      <c r="E52" s="210" t="s">
        <v>603</v>
      </c>
      <c r="F52" s="251">
        <v>2.85</v>
      </c>
      <c r="G52" s="252">
        <v>11.4</v>
      </c>
    </row>
    <row r="53" spans="2:7">
      <c r="B53" s="211" t="s">
        <v>1414</v>
      </c>
      <c r="C53" s="250">
        <v>4</v>
      </c>
      <c r="D53" s="210" t="s">
        <v>664</v>
      </c>
      <c r="E53" s="210" t="s">
        <v>603</v>
      </c>
      <c r="F53" s="251">
        <v>5.34</v>
      </c>
      <c r="G53" s="252">
        <v>21.36</v>
      </c>
    </row>
    <row r="54" spans="2:7">
      <c r="B54" s="211" t="s">
        <v>1415</v>
      </c>
      <c r="C54" s="250">
        <v>1</v>
      </c>
      <c r="D54" s="210" t="s">
        <v>1416</v>
      </c>
      <c r="E54" s="210" t="s">
        <v>603</v>
      </c>
      <c r="F54" s="251">
        <v>41</v>
      </c>
      <c r="G54" s="252">
        <v>41</v>
      </c>
    </row>
    <row r="55" spans="2:7">
      <c r="B55" s="211" t="s">
        <v>1417</v>
      </c>
      <c r="C55" s="250">
        <v>5</v>
      </c>
      <c r="D55" s="210" t="s">
        <v>1418</v>
      </c>
      <c r="E55" s="210" t="s">
        <v>603</v>
      </c>
      <c r="F55" s="251">
        <v>31</v>
      </c>
      <c r="G55" s="252">
        <v>155</v>
      </c>
    </row>
    <row r="56" spans="2:7">
      <c r="B56" s="211" t="s">
        <v>1419</v>
      </c>
      <c r="C56" s="250">
        <v>1</v>
      </c>
      <c r="D56" s="210" t="s">
        <v>1420</v>
      </c>
      <c r="E56" s="210" t="s">
        <v>641</v>
      </c>
      <c r="F56" s="251">
        <v>70</v>
      </c>
      <c r="G56" s="252">
        <v>70</v>
      </c>
    </row>
    <row r="57" spans="2:7">
      <c r="B57" s="211" t="s">
        <v>1421</v>
      </c>
      <c r="C57" s="250">
        <v>2</v>
      </c>
      <c r="D57" s="210" t="s">
        <v>1422</v>
      </c>
      <c r="E57" s="210" t="s">
        <v>603</v>
      </c>
      <c r="F57" s="251">
        <v>248</v>
      </c>
      <c r="G57" s="252">
        <v>496</v>
      </c>
    </row>
    <row r="58" spans="2:7">
      <c r="B58" s="253" t="s">
        <v>1423</v>
      </c>
      <c r="C58" s="250">
        <v>12</v>
      </c>
      <c r="D58" s="210" t="s">
        <v>1214</v>
      </c>
      <c r="E58" s="210" t="s">
        <v>603</v>
      </c>
      <c r="F58" s="251">
        <v>1.69</v>
      </c>
      <c r="G58" s="252">
        <v>20.28</v>
      </c>
    </row>
    <row r="59" spans="2:7">
      <c r="B59" s="253" t="s">
        <v>1424</v>
      </c>
      <c r="C59" s="250">
        <v>9</v>
      </c>
      <c r="D59" s="210" t="s">
        <v>1425</v>
      </c>
      <c r="E59" s="210" t="s">
        <v>603</v>
      </c>
      <c r="F59" s="251">
        <v>31.95</v>
      </c>
      <c r="G59" s="252">
        <v>287.55</v>
      </c>
    </row>
    <row r="60" spans="2:7">
      <c r="B60" s="253" t="s">
        <v>1426</v>
      </c>
      <c r="C60" s="250">
        <v>15</v>
      </c>
      <c r="D60" s="210" t="s">
        <v>1427</v>
      </c>
      <c r="E60" s="210" t="s">
        <v>603</v>
      </c>
      <c r="F60" s="251">
        <v>33.44</v>
      </c>
      <c r="G60" s="252">
        <v>501.59999999999997</v>
      </c>
    </row>
    <row r="61" spans="2:7">
      <c r="B61" s="253" t="s">
        <v>1428</v>
      </c>
      <c r="C61" s="250">
        <v>5</v>
      </c>
      <c r="D61" s="254" t="s">
        <v>1429</v>
      </c>
      <c r="E61" s="210" t="s">
        <v>603</v>
      </c>
      <c r="F61" s="251">
        <v>336</v>
      </c>
      <c r="G61" s="252">
        <v>1680</v>
      </c>
    </row>
    <row r="62" spans="2:7">
      <c r="B62" s="253" t="s">
        <v>1430</v>
      </c>
      <c r="C62" s="250">
        <v>5</v>
      </c>
      <c r="D62" s="210"/>
      <c r="E62" s="210" t="s">
        <v>603</v>
      </c>
      <c r="F62" s="251">
        <v>40</v>
      </c>
      <c r="G62" s="252">
        <v>200</v>
      </c>
    </row>
    <row r="63" spans="2:7">
      <c r="B63" s="253" t="s">
        <v>1431</v>
      </c>
      <c r="C63" s="250">
        <v>5</v>
      </c>
      <c r="D63" s="210"/>
      <c r="E63" s="210" t="s">
        <v>603</v>
      </c>
      <c r="F63" s="251">
        <v>40</v>
      </c>
      <c r="G63" s="252">
        <v>200</v>
      </c>
    </row>
    <row r="64" spans="2:7">
      <c r="B64" s="253" t="s">
        <v>1432</v>
      </c>
      <c r="C64" s="250">
        <v>12</v>
      </c>
      <c r="D64" s="210" t="s">
        <v>1433</v>
      </c>
      <c r="E64" s="210" t="s">
        <v>603</v>
      </c>
      <c r="F64" s="251">
        <v>14.85</v>
      </c>
      <c r="G64" s="252">
        <v>178.2</v>
      </c>
    </row>
    <row r="65" spans="2:7">
      <c r="B65" s="253" t="s">
        <v>1434</v>
      </c>
      <c r="C65" s="250">
        <v>12</v>
      </c>
      <c r="D65" s="210" t="s">
        <v>1435</v>
      </c>
      <c r="E65" s="210" t="s">
        <v>603</v>
      </c>
      <c r="F65" s="251">
        <v>21.46</v>
      </c>
      <c r="G65" s="252">
        <v>257.52</v>
      </c>
    </row>
    <row r="66" spans="2:7">
      <c r="B66" s="253" t="s">
        <v>1436</v>
      </c>
      <c r="C66" s="250">
        <v>12</v>
      </c>
      <c r="D66" s="210" t="s">
        <v>1437</v>
      </c>
      <c r="E66" s="210" t="s">
        <v>603</v>
      </c>
      <c r="F66" s="251">
        <v>8.91</v>
      </c>
      <c r="G66" s="252">
        <v>106.92</v>
      </c>
    </row>
    <row r="67" spans="2:7">
      <c r="B67" s="253" t="s">
        <v>1438</v>
      </c>
      <c r="C67" s="250">
        <v>12</v>
      </c>
      <c r="D67" s="210" t="s">
        <v>1439</v>
      </c>
      <c r="E67" s="210" t="s">
        <v>603</v>
      </c>
      <c r="F67" s="251">
        <v>15.06</v>
      </c>
      <c r="G67" s="252">
        <v>180.72</v>
      </c>
    </row>
    <row r="68" spans="2:7">
      <c r="B68" s="211"/>
      <c r="C68" s="250">
        <v>18</v>
      </c>
      <c r="D68" s="210" t="s">
        <v>1440</v>
      </c>
      <c r="E68" s="210" t="s">
        <v>1166</v>
      </c>
      <c r="F68" s="251">
        <v>18.54</v>
      </c>
      <c r="G68" s="252">
        <v>333.71999999999997</v>
      </c>
    </row>
    <row r="69" spans="2:7">
      <c r="B69" s="211"/>
      <c r="C69" s="250">
        <v>24</v>
      </c>
      <c r="D69" s="210" t="s">
        <v>1441</v>
      </c>
      <c r="E69" s="210" t="s">
        <v>1166</v>
      </c>
      <c r="F69" s="251">
        <v>16.55</v>
      </c>
      <c r="G69" s="252">
        <v>397.20000000000005</v>
      </c>
    </row>
    <row r="70" spans="2:7">
      <c r="B70" s="211"/>
      <c r="C70" s="250">
        <v>24</v>
      </c>
      <c r="D70" s="210" t="s">
        <v>1442</v>
      </c>
      <c r="E70" s="210" t="s">
        <v>1166</v>
      </c>
      <c r="F70" s="251">
        <v>14.06</v>
      </c>
      <c r="G70" s="252">
        <v>337.44</v>
      </c>
    </row>
    <row r="71" spans="2:7">
      <c r="B71" s="211"/>
      <c r="C71" s="250">
        <v>12</v>
      </c>
      <c r="D71" s="210" t="s">
        <v>1443</v>
      </c>
      <c r="E71" s="210" t="s">
        <v>1166</v>
      </c>
      <c r="F71" s="251">
        <v>18.75</v>
      </c>
      <c r="G71" s="252">
        <v>225</v>
      </c>
    </row>
    <row r="72" spans="2:7">
      <c r="B72" s="211"/>
      <c r="C72" s="250">
        <v>12</v>
      </c>
      <c r="D72" s="210" t="s">
        <v>1444</v>
      </c>
      <c r="E72" s="210" t="s">
        <v>1166</v>
      </c>
      <c r="F72" s="251">
        <v>9.98</v>
      </c>
      <c r="G72" s="252">
        <v>119.76</v>
      </c>
    </row>
    <row r="73" spans="2:7">
      <c r="B73" s="211"/>
      <c r="C73" s="250">
        <v>12</v>
      </c>
      <c r="D73" s="210" t="s">
        <v>1445</v>
      </c>
      <c r="E73" s="210" t="s">
        <v>1166</v>
      </c>
      <c r="F73" s="251">
        <v>11.21</v>
      </c>
      <c r="G73" s="252">
        <v>134.52000000000001</v>
      </c>
    </row>
    <row r="74" spans="2:7">
      <c r="B74" s="211"/>
      <c r="C74" s="250">
        <v>12</v>
      </c>
      <c r="D74" s="210" t="s">
        <v>1446</v>
      </c>
      <c r="E74" s="210" t="s">
        <v>1166</v>
      </c>
      <c r="F74" s="251">
        <v>10.31</v>
      </c>
      <c r="G74" s="252">
        <v>123.72</v>
      </c>
    </row>
    <row r="75" spans="2:7">
      <c r="B75" s="211"/>
      <c r="C75" s="250">
        <v>12</v>
      </c>
      <c r="D75" s="210" t="s">
        <v>1447</v>
      </c>
      <c r="E75" s="210" t="s">
        <v>603</v>
      </c>
      <c r="F75" s="251">
        <v>12</v>
      </c>
      <c r="G75" s="252">
        <v>144</v>
      </c>
    </row>
    <row r="76" spans="2:7">
      <c r="B76" s="211"/>
      <c r="C76" s="250">
        <v>12</v>
      </c>
      <c r="D76" s="210" t="s">
        <v>1448</v>
      </c>
      <c r="E76" s="210" t="s">
        <v>1175</v>
      </c>
      <c r="F76" s="251">
        <v>19.079999999999998</v>
      </c>
      <c r="G76" s="252">
        <v>228.95999999999998</v>
      </c>
    </row>
    <row r="77" spans="2:7">
      <c r="B77" s="211"/>
      <c r="C77" s="250">
        <v>2</v>
      </c>
      <c r="D77" s="210" t="s">
        <v>1449</v>
      </c>
      <c r="E77" s="210" t="s">
        <v>1175</v>
      </c>
      <c r="F77" s="251">
        <v>29.41</v>
      </c>
      <c r="G77" s="252">
        <v>58.82</v>
      </c>
    </row>
    <row r="78" spans="2:7">
      <c r="B78" s="211"/>
      <c r="C78" s="250">
        <v>15</v>
      </c>
      <c r="D78" s="210" t="s">
        <v>1450</v>
      </c>
      <c r="E78" s="210" t="s">
        <v>599</v>
      </c>
      <c r="F78" s="251">
        <v>57.6</v>
      </c>
      <c r="G78" s="252">
        <v>864</v>
      </c>
    </row>
    <row r="79" spans="2:7">
      <c r="B79" s="211"/>
      <c r="C79" s="250">
        <v>36</v>
      </c>
      <c r="D79" s="210" t="s">
        <v>1451</v>
      </c>
      <c r="E79" s="210" t="s">
        <v>1179</v>
      </c>
      <c r="F79" s="251">
        <v>3.0769230769230766</v>
      </c>
      <c r="G79" s="252">
        <v>110.76923076923076</v>
      </c>
    </row>
    <row r="80" spans="2:7">
      <c r="B80" s="211"/>
      <c r="C80" s="250">
        <v>18</v>
      </c>
      <c r="D80" s="210" t="s">
        <v>1452</v>
      </c>
      <c r="E80" s="210" t="s">
        <v>1179</v>
      </c>
      <c r="F80" s="251">
        <v>5.3076923076923075</v>
      </c>
      <c r="G80" s="252">
        <v>95.538461538461533</v>
      </c>
    </row>
    <row r="81" spans="2:7">
      <c r="B81" s="211"/>
      <c r="C81" s="250">
        <v>18</v>
      </c>
      <c r="D81" s="210" t="s">
        <v>1453</v>
      </c>
      <c r="E81" s="210" t="s">
        <v>1179</v>
      </c>
      <c r="F81" s="251">
        <v>6.5384615384615383</v>
      </c>
      <c r="G81" s="252">
        <v>117.69230769230769</v>
      </c>
    </row>
    <row r="82" spans="2:7">
      <c r="B82" s="211"/>
      <c r="C82" s="250">
        <v>12</v>
      </c>
      <c r="D82" s="210" t="s">
        <v>1454</v>
      </c>
      <c r="E82" s="210" t="s">
        <v>1179</v>
      </c>
      <c r="F82" s="251">
        <v>7.615384615384615</v>
      </c>
      <c r="G82" s="252">
        <v>91.384615384615387</v>
      </c>
    </row>
    <row r="83" spans="2:7">
      <c r="B83" s="211"/>
      <c r="C83" s="250">
        <v>12</v>
      </c>
      <c r="D83" s="210" t="s">
        <v>1455</v>
      </c>
      <c r="E83" s="210" t="s">
        <v>1179</v>
      </c>
      <c r="F83" s="251">
        <v>3.7692307692307692</v>
      </c>
      <c r="G83" s="252">
        <v>45.230769230769226</v>
      </c>
    </row>
    <row r="84" spans="2:7">
      <c r="B84" s="211"/>
      <c r="C84" s="250">
        <v>10</v>
      </c>
      <c r="D84" s="210" t="s">
        <v>1456</v>
      </c>
      <c r="E84" s="210" t="s">
        <v>603</v>
      </c>
      <c r="F84" s="251">
        <v>65</v>
      </c>
      <c r="G84" s="252">
        <v>650</v>
      </c>
    </row>
    <row r="85" spans="2:7">
      <c r="B85" s="211"/>
      <c r="C85" s="250">
        <v>6</v>
      </c>
      <c r="D85" s="210" t="s">
        <v>1457</v>
      </c>
      <c r="E85" s="210" t="s">
        <v>603</v>
      </c>
      <c r="F85" s="251">
        <v>3.55</v>
      </c>
      <c r="G85" s="252">
        <v>21.299999999999997</v>
      </c>
    </row>
    <row r="86" spans="2:7">
      <c r="B86" s="211"/>
      <c r="C86" s="250">
        <v>6</v>
      </c>
      <c r="D86" s="210" t="s">
        <v>1458</v>
      </c>
      <c r="E86" s="210" t="s">
        <v>603</v>
      </c>
      <c r="F86" s="251">
        <v>0.44</v>
      </c>
      <c r="G86" s="252">
        <v>2.64</v>
      </c>
    </row>
    <row r="87" spans="2:7">
      <c r="B87" s="211"/>
      <c r="C87" s="250">
        <v>2</v>
      </c>
      <c r="D87" s="210" t="s">
        <v>1459</v>
      </c>
      <c r="E87" s="210" t="s">
        <v>603</v>
      </c>
      <c r="F87" s="251">
        <v>1.68</v>
      </c>
      <c r="G87" s="252">
        <v>3.36</v>
      </c>
    </row>
    <row r="88" spans="2:7">
      <c r="B88" s="211"/>
      <c r="C88" s="250">
        <v>2</v>
      </c>
      <c r="D88" s="210" t="s">
        <v>1460</v>
      </c>
      <c r="E88" s="210" t="s">
        <v>603</v>
      </c>
      <c r="F88" s="251">
        <v>8.0299999999999994</v>
      </c>
      <c r="G88" s="252">
        <v>16.059999999999999</v>
      </c>
    </row>
    <row r="89" spans="2:7">
      <c r="B89" s="211"/>
      <c r="C89" s="250">
        <v>1</v>
      </c>
      <c r="D89" s="210" t="s">
        <v>1461</v>
      </c>
      <c r="E89" s="210" t="s">
        <v>603</v>
      </c>
      <c r="F89" s="251">
        <v>7.45</v>
      </c>
      <c r="G89" s="252">
        <v>7.45</v>
      </c>
    </row>
    <row r="90" spans="2:7">
      <c r="B90" s="211"/>
      <c r="C90" s="250">
        <v>6</v>
      </c>
      <c r="D90" s="210" t="s">
        <v>1462</v>
      </c>
      <c r="E90" s="210" t="s">
        <v>603</v>
      </c>
      <c r="F90" s="251">
        <v>6.7</v>
      </c>
      <c r="G90" s="252">
        <v>40.200000000000003</v>
      </c>
    </row>
    <row r="91" spans="2:7">
      <c r="B91" s="211"/>
      <c r="C91" s="250">
        <v>6</v>
      </c>
      <c r="D91" s="210" t="s">
        <v>1463</v>
      </c>
      <c r="E91" s="210" t="s">
        <v>603</v>
      </c>
      <c r="F91" s="251">
        <v>5.83</v>
      </c>
      <c r="G91" s="252">
        <v>34.980000000000004</v>
      </c>
    </row>
    <row r="92" spans="2:7">
      <c r="B92" s="211"/>
      <c r="C92" s="250">
        <v>5</v>
      </c>
      <c r="D92" s="210" t="s">
        <v>1464</v>
      </c>
      <c r="E92" s="210" t="s">
        <v>603</v>
      </c>
      <c r="F92" s="251">
        <v>2.34</v>
      </c>
      <c r="G92" s="252">
        <v>11.7</v>
      </c>
    </row>
    <row r="93" spans="2:7">
      <c r="B93" s="211"/>
      <c r="C93" s="250">
        <v>10</v>
      </c>
      <c r="D93" s="210" t="s">
        <v>1465</v>
      </c>
      <c r="E93" s="210" t="s">
        <v>603</v>
      </c>
      <c r="F93" s="251">
        <v>6</v>
      </c>
      <c r="G93" s="252">
        <v>60</v>
      </c>
    </row>
    <row r="94" spans="2:7">
      <c r="B94" s="211"/>
      <c r="C94" s="250">
        <v>12</v>
      </c>
      <c r="D94" s="210" t="s">
        <v>1320</v>
      </c>
      <c r="E94" s="210" t="s">
        <v>603</v>
      </c>
      <c r="F94" s="251">
        <v>1.64</v>
      </c>
      <c r="G94" s="252">
        <v>19.68</v>
      </c>
    </row>
    <row r="95" spans="2:7">
      <c r="B95" s="211"/>
      <c r="C95" s="250">
        <v>10</v>
      </c>
      <c r="D95" s="210" t="s">
        <v>1466</v>
      </c>
      <c r="E95" s="210" t="s">
        <v>603</v>
      </c>
      <c r="F95" s="251">
        <v>11.3</v>
      </c>
      <c r="G95" s="252">
        <v>113</v>
      </c>
    </row>
    <row r="96" spans="2:7">
      <c r="B96" s="211" t="s">
        <v>1467</v>
      </c>
      <c r="C96" s="250">
        <v>184.8</v>
      </c>
      <c r="D96" s="210" t="s">
        <v>1468</v>
      </c>
      <c r="E96" s="210" t="s">
        <v>1469</v>
      </c>
      <c r="F96" s="252">
        <v>5.96</v>
      </c>
      <c r="G96" s="252">
        <v>1101.4080000000001</v>
      </c>
    </row>
    <row r="97" spans="2:7">
      <c r="B97" s="211" t="s">
        <v>1470</v>
      </c>
      <c r="C97" s="250">
        <v>199.93599999999998</v>
      </c>
      <c r="D97" s="210" t="s">
        <v>1458</v>
      </c>
      <c r="E97" s="210" t="s">
        <v>1186</v>
      </c>
      <c r="F97" s="252">
        <v>0.44</v>
      </c>
      <c r="G97" s="252">
        <v>87.971839999999986</v>
      </c>
    </row>
    <row r="98" spans="2:7">
      <c r="B98" s="211" t="s">
        <v>1471</v>
      </c>
      <c r="C98" s="250">
        <v>199.93599999999998</v>
      </c>
      <c r="D98" s="210" t="s">
        <v>1457</v>
      </c>
      <c r="E98" s="210" t="s">
        <v>1186</v>
      </c>
      <c r="F98" s="252">
        <v>3.55</v>
      </c>
      <c r="G98" s="252">
        <v>709.77279999999985</v>
      </c>
    </row>
    <row r="99" spans="2:7">
      <c r="B99" s="211" t="s">
        <v>1472</v>
      </c>
      <c r="C99" s="250">
        <v>5</v>
      </c>
      <c r="D99" s="210" t="s">
        <v>1473</v>
      </c>
      <c r="E99" s="210" t="s">
        <v>603</v>
      </c>
      <c r="F99" s="252">
        <v>5</v>
      </c>
      <c r="G99" s="252">
        <v>25</v>
      </c>
    </row>
    <row r="100" spans="2:7">
      <c r="B100" s="211" t="s">
        <v>1474</v>
      </c>
      <c r="C100" s="250">
        <v>4</v>
      </c>
      <c r="D100" s="210" t="s">
        <v>1475</v>
      </c>
      <c r="E100" s="210" t="s">
        <v>603</v>
      </c>
      <c r="F100" s="252">
        <v>2.0499999999999998</v>
      </c>
      <c r="G100" s="252">
        <v>8.1999999999999993</v>
      </c>
    </row>
    <row r="101" spans="2:7">
      <c r="B101" s="211" t="s">
        <v>1476</v>
      </c>
      <c r="C101" s="250">
        <v>20</v>
      </c>
      <c r="D101" s="210" t="s">
        <v>1477</v>
      </c>
      <c r="E101" s="210" t="s">
        <v>603</v>
      </c>
      <c r="F101" s="252">
        <v>1.2</v>
      </c>
      <c r="G101" s="252">
        <v>24</v>
      </c>
    </row>
    <row r="102" spans="2:7">
      <c r="B102" s="211" t="s">
        <v>1478</v>
      </c>
      <c r="C102" s="250">
        <v>10</v>
      </c>
      <c r="D102" s="210" t="s">
        <v>1479</v>
      </c>
      <c r="E102" s="210" t="s">
        <v>603</v>
      </c>
      <c r="F102" s="252">
        <v>10.15</v>
      </c>
      <c r="G102" s="252">
        <v>101.5</v>
      </c>
    </row>
    <row r="103" spans="2:7">
      <c r="B103" s="211" t="s">
        <v>1480</v>
      </c>
      <c r="C103" s="250">
        <v>1</v>
      </c>
      <c r="D103" s="210" t="s">
        <v>1481</v>
      </c>
      <c r="E103" s="210" t="s">
        <v>603</v>
      </c>
      <c r="F103" s="252">
        <v>4.2300000000000004</v>
      </c>
      <c r="G103" s="252">
        <v>4.2300000000000004</v>
      </c>
    </row>
    <row r="104" spans="2:7">
      <c r="B104" s="211" t="s">
        <v>1482</v>
      </c>
      <c r="C104" s="250">
        <v>1</v>
      </c>
      <c r="D104" s="210" t="s">
        <v>1483</v>
      </c>
      <c r="E104" s="210" t="s">
        <v>603</v>
      </c>
      <c r="F104" s="252">
        <v>2.65</v>
      </c>
      <c r="G104" s="252">
        <v>2.65</v>
      </c>
    </row>
    <row r="105" spans="2:7">
      <c r="B105" s="211" t="s">
        <v>1484</v>
      </c>
      <c r="C105" s="250">
        <v>2</v>
      </c>
      <c r="D105" s="210" t="s">
        <v>1485</v>
      </c>
      <c r="E105" s="210" t="s">
        <v>603</v>
      </c>
      <c r="F105" s="252">
        <v>2.5</v>
      </c>
      <c r="G105" s="252">
        <v>5</v>
      </c>
    </row>
    <row r="106" spans="2:7">
      <c r="B106" s="211" t="s">
        <v>1486</v>
      </c>
      <c r="C106" s="250">
        <v>2</v>
      </c>
      <c r="D106" s="210" t="s">
        <v>1487</v>
      </c>
      <c r="E106" s="210" t="s">
        <v>603</v>
      </c>
      <c r="F106" s="252">
        <v>18.25</v>
      </c>
      <c r="G106" s="252">
        <v>36.5</v>
      </c>
    </row>
    <row r="107" spans="2:7">
      <c r="B107" s="211" t="s">
        <v>1488</v>
      </c>
      <c r="C107" s="250">
        <v>3</v>
      </c>
      <c r="D107" s="210" t="s">
        <v>1489</v>
      </c>
      <c r="E107" s="210" t="s">
        <v>603</v>
      </c>
      <c r="F107" s="252">
        <v>7.05</v>
      </c>
      <c r="G107" s="252">
        <v>21.15</v>
      </c>
    </row>
    <row r="108" spans="2:7">
      <c r="B108" s="211" t="s">
        <v>1490</v>
      </c>
      <c r="C108" s="250">
        <v>5</v>
      </c>
      <c r="D108" s="210" t="s">
        <v>879</v>
      </c>
      <c r="E108" s="210" t="s">
        <v>603</v>
      </c>
      <c r="F108" s="252">
        <v>8.59</v>
      </c>
      <c r="G108" s="252">
        <v>42.95</v>
      </c>
    </row>
    <row r="109" spans="2:7">
      <c r="B109" s="211" t="s">
        <v>1491</v>
      </c>
      <c r="C109" s="250">
        <v>2</v>
      </c>
      <c r="D109" s="210" t="s">
        <v>1492</v>
      </c>
      <c r="E109" s="210" t="s">
        <v>603</v>
      </c>
      <c r="F109" s="252">
        <v>23.7</v>
      </c>
      <c r="G109" s="252">
        <v>47.4</v>
      </c>
    </row>
    <row r="110" spans="2:7">
      <c r="B110" s="211" t="s">
        <v>1493</v>
      </c>
      <c r="C110" s="250">
        <v>2</v>
      </c>
      <c r="D110" s="210" t="s">
        <v>1494</v>
      </c>
      <c r="E110" s="210" t="s">
        <v>603</v>
      </c>
      <c r="F110" s="252">
        <v>23.7</v>
      </c>
      <c r="G110" s="252">
        <v>47.4</v>
      </c>
    </row>
    <row r="111" spans="2:7">
      <c r="B111" s="211" t="s">
        <v>1495</v>
      </c>
      <c r="C111" s="250">
        <v>5</v>
      </c>
      <c r="D111" s="210" t="s">
        <v>1464</v>
      </c>
      <c r="E111" s="210" t="s">
        <v>603</v>
      </c>
      <c r="F111" s="252">
        <v>2.61</v>
      </c>
      <c r="G111" s="252">
        <v>13.049999999999999</v>
      </c>
    </row>
    <row r="112" spans="2:7">
      <c r="B112" s="211" t="s">
        <v>1496</v>
      </c>
      <c r="C112" s="250">
        <v>5</v>
      </c>
      <c r="D112" s="210" t="s">
        <v>1497</v>
      </c>
      <c r="E112" s="210" t="s">
        <v>603</v>
      </c>
      <c r="F112" s="252">
        <v>11.73</v>
      </c>
      <c r="G112" s="252">
        <v>58.650000000000006</v>
      </c>
    </row>
    <row r="113" spans="2:7">
      <c r="B113" s="211" t="s">
        <v>1498</v>
      </c>
      <c r="C113" s="250">
        <v>5</v>
      </c>
      <c r="D113" s="210" t="s">
        <v>1499</v>
      </c>
      <c r="E113" s="210" t="s">
        <v>603</v>
      </c>
      <c r="F113" s="252">
        <v>1.62</v>
      </c>
      <c r="G113" s="252">
        <v>8.1000000000000014</v>
      </c>
    </row>
    <row r="114" spans="2:7">
      <c r="B114" s="211" t="s">
        <v>900</v>
      </c>
      <c r="C114" s="250">
        <v>1</v>
      </c>
      <c r="D114" s="210" t="s">
        <v>1500</v>
      </c>
      <c r="E114" s="210" t="s">
        <v>603</v>
      </c>
      <c r="F114" s="252">
        <v>107.8</v>
      </c>
      <c r="G114" s="252">
        <v>107.8</v>
      </c>
    </row>
    <row r="115" spans="2:7">
      <c r="B115" s="211" t="s">
        <v>1501</v>
      </c>
      <c r="C115" s="250">
        <v>15</v>
      </c>
      <c r="D115" s="210" t="s">
        <v>902</v>
      </c>
      <c r="E115" s="210" t="s">
        <v>603</v>
      </c>
      <c r="F115" s="252">
        <v>49</v>
      </c>
      <c r="G115" s="252">
        <v>735</v>
      </c>
    </row>
    <row r="116" spans="2:7">
      <c r="B116" s="211" t="s">
        <v>1502</v>
      </c>
      <c r="C116" s="250"/>
      <c r="D116" s="210" t="s">
        <v>1503</v>
      </c>
      <c r="E116" s="210" t="s">
        <v>603</v>
      </c>
      <c r="F116" s="252">
        <v>10.16</v>
      </c>
      <c r="G116" s="252">
        <v>0</v>
      </c>
    </row>
    <row r="117" spans="2:7">
      <c r="B117" s="211" t="s">
        <v>1504</v>
      </c>
      <c r="C117" s="250">
        <v>10</v>
      </c>
      <c r="D117" s="210" t="s">
        <v>1505</v>
      </c>
      <c r="E117" s="210" t="s">
        <v>603</v>
      </c>
      <c r="F117" s="252">
        <v>25</v>
      </c>
      <c r="G117" s="252">
        <v>250</v>
      </c>
    </row>
    <row r="118" spans="2:7">
      <c r="B118" s="211" t="s">
        <v>1506</v>
      </c>
      <c r="C118" s="250">
        <v>35.200000000000003</v>
      </c>
      <c r="D118" s="210" t="s">
        <v>1507</v>
      </c>
      <c r="E118" s="210" t="s">
        <v>1469</v>
      </c>
      <c r="F118" s="252">
        <v>17.7</v>
      </c>
      <c r="G118" s="252">
        <v>623.04000000000008</v>
      </c>
    </row>
    <row r="119" spans="2:7">
      <c r="B119" s="211" t="s">
        <v>1508</v>
      </c>
      <c r="C119" s="250">
        <v>8</v>
      </c>
      <c r="D119" s="210" t="s">
        <v>1509</v>
      </c>
      <c r="E119" s="210" t="s">
        <v>1510</v>
      </c>
      <c r="F119" s="255">
        <v>150</v>
      </c>
      <c r="G119" s="252">
        <v>1200</v>
      </c>
    </row>
    <row r="120" spans="2:7">
      <c r="B120" s="211" t="s">
        <v>1511</v>
      </c>
      <c r="C120" s="250">
        <v>4</v>
      </c>
      <c r="D120" s="210" t="s">
        <v>1512</v>
      </c>
      <c r="E120" s="210" t="s">
        <v>603</v>
      </c>
      <c r="F120" s="255">
        <v>75</v>
      </c>
      <c r="G120" s="252">
        <v>300</v>
      </c>
    </row>
    <row r="121" spans="2:7">
      <c r="B121" s="211" t="s">
        <v>923</v>
      </c>
      <c r="C121" s="250">
        <v>20</v>
      </c>
      <c r="D121" s="210" t="s">
        <v>1370</v>
      </c>
      <c r="E121" s="210" t="s">
        <v>1469</v>
      </c>
      <c r="F121" s="252">
        <v>8.25</v>
      </c>
      <c r="G121" s="252">
        <v>165</v>
      </c>
    </row>
    <row r="122" spans="2:7">
      <c r="B122" s="211" t="s">
        <v>1513</v>
      </c>
      <c r="C122" s="250">
        <v>720</v>
      </c>
      <c r="D122" s="210" t="s">
        <v>1514</v>
      </c>
      <c r="E122" s="210" t="s">
        <v>603</v>
      </c>
      <c r="F122" s="252">
        <v>17.8</v>
      </c>
      <c r="G122" s="252">
        <v>12816</v>
      </c>
    </row>
    <row r="123" spans="2:7">
      <c r="B123" s="211" t="s">
        <v>925</v>
      </c>
      <c r="C123" s="250">
        <v>48.400000000000006</v>
      </c>
      <c r="D123" s="210" t="s">
        <v>1515</v>
      </c>
      <c r="E123" s="210" t="s">
        <v>1516</v>
      </c>
      <c r="F123" s="252">
        <v>0.85</v>
      </c>
      <c r="G123" s="252">
        <v>41.14</v>
      </c>
    </row>
    <row r="124" spans="2:7">
      <c r="B124" s="211" t="s">
        <v>1517</v>
      </c>
      <c r="C124" s="210">
        <v>2</v>
      </c>
      <c r="D124" s="250" t="s">
        <v>1518</v>
      </c>
      <c r="E124" s="210" t="s">
        <v>599</v>
      </c>
      <c r="F124" s="256"/>
      <c r="G124" s="252">
        <v>0</v>
      </c>
    </row>
    <row r="125" spans="2:7">
      <c r="B125" s="211" t="s">
        <v>1519</v>
      </c>
      <c r="C125" s="210">
        <v>3</v>
      </c>
      <c r="D125" s="250" t="s">
        <v>1520</v>
      </c>
      <c r="E125" s="210" t="s">
        <v>599</v>
      </c>
      <c r="F125" s="256"/>
      <c r="G125" s="252">
        <v>0</v>
      </c>
    </row>
    <row r="126" spans="2:7">
      <c r="B126" s="210"/>
      <c r="C126" s="210">
        <v>2</v>
      </c>
      <c r="D126" s="210" t="s">
        <v>1521</v>
      </c>
      <c r="E126" s="210"/>
      <c r="F126" s="252">
        <v>14.02</v>
      </c>
      <c r="G126" s="252">
        <v>28.04</v>
      </c>
    </row>
    <row r="127" spans="2:7">
      <c r="B127" s="210"/>
      <c r="C127" s="210">
        <v>10</v>
      </c>
      <c r="D127" s="210" t="s">
        <v>1522</v>
      </c>
      <c r="E127" s="210"/>
      <c r="F127" s="252">
        <v>0.85</v>
      </c>
      <c r="G127" s="252">
        <v>8.5</v>
      </c>
    </row>
    <row r="128" spans="2:7">
      <c r="B128" s="210"/>
      <c r="C128" s="210">
        <v>10</v>
      </c>
      <c r="D128" s="210" t="s">
        <v>1499</v>
      </c>
      <c r="E128" s="210"/>
      <c r="F128" s="252">
        <v>1.62</v>
      </c>
      <c r="G128" s="252">
        <v>16.200000000000003</v>
      </c>
    </row>
    <row r="129" spans="2:7">
      <c r="B129" s="210"/>
      <c r="C129" s="210">
        <v>8</v>
      </c>
      <c r="D129" s="210" t="s">
        <v>1523</v>
      </c>
      <c r="E129" s="210"/>
      <c r="F129" s="252"/>
      <c r="G129" s="252">
        <v>0</v>
      </c>
    </row>
    <row r="130" spans="2:7">
      <c r="B130" s="210"/>
      <c r="C130" s="210">
        <v>3</v>
      </c>
      <c r="D130" s="210" t="s">
        <v>1524</v>
      </c>
      <c r="E130" s="210"/>
      <c r="F130" s="252">
        <v>92.3</v>
      </c>
      <c r="G130" s="252">
        <v>276.89999999999998</v>
      </c>
    </row>
    <row r="131" spans="2:7">
      <c r="B131" s="210"/>
      <c r="C131" s="210">
        <v>3</v>
      </c>
      <c r="D131" s="210" t="s">
        <v>1525</v>
      </c>
      <c r="E131" s="210"/>
      <c r="F131" s="252">
        <v>410</v>
      </c>
      <c r="G131" s="252">
        <v>1230</v>
      </c>
    </row>
    <row r="132" spans="2:7">
      <c r="B132" s="210"/>
      <c r="C132" s="210">
        <v>2</v>
      </c>
      <c r="D132" s="210" t="s">
        <v>1526</v>
      </c>
      <c r="E132" s="210"/>
      <c r="F132" s="252">
        <v>27.77</v>
      </c>
      <c r="G132" s="252">
        <v>55.54</v>
      </c>
    </row>
    <row r="133" spans="2:7">
      <c r="B133" s="210"/>
      <c r="C133" s="210">
        <v>12</v>
      </c>
      <c r="D133" s="210" t="s">
        <v>1527</v>
      </c>
      <c r="E133" s="210"/>
      <c r="F133" s="252">
        <v>13.46</v>
      </c>
      <c r="G133" s="252">
        <v>161.52000000000001</v>
      </c>
    </row>
    <row r="134" spans="2:7">
      <c r="B134" s="210"/>
      <c r="C134" s="210">
        <v>6</v>
      </c>
      <c r="D134" s="210" t="s">
        <v>1528</v>
      </c>
      <c r="E134" s="210"/>
      <c r="F134" s="252"/>
      <c r="G134" s="252">
        <v>0</v>
      </c>
    </row>
    <row r="135" spans="2:7">
      <c r="B135" s="210"/>
      <c r="C135" s="210">
        <v>12</v>
      </c>
      <c r="D135" s="210" t="s">
        <v>1529</v>
      </c>
      <c r="E135" s="210"/>
      <c r="F135" s="252"/>
      <c r="G135" s="252">
        <v>0</v>
      </c>
    </row>
    <row r="136" spans="2:7">
      <c r="B136" s="210"/>
      <c r="C136" s="210">
        <v>15</v>
      </c>
      <c r="D136" s="210" t="s">
        <v>1530</v>
      </c>
      <c r="E136" s="210"/>
      <c r="F136" s="252"/>
      <c r="G136" s="252">
        <v>0</v>
      </c>
    </row>
    <row r="137" spans="2:7">
      <c r="B137" s="210"/>
      <c r="C137" s="210">
        <v>2</v>
      </c>
      <c r="D137" s="210" t="s">
        <v>1531</v>
      </c>
      <c r="E137" s="210"/>
      <c r="F137" s="252">
        <v>5.0599999999999996</v>
      </c>
      <c r="G137" s="252">
        <v>10.119999999999999</v>
      </c>
    </row>
    <row r="138" spans="2:7">
      <c r="B138" s="210"/>
      <c r="C138" s="210">
        <v>2</v>
      </c>
      <c r="D138" s="210" t="s">
        <v>1532</v>
      </c>
      <c r="E138" s="210"/>
      <c r="F138" s="252">
        <v>5.28</v>
      </c>
      <c r="G138" s="252">
        <v>10.56</v>
      </c>
    </row>
    <row r="139" spans="2:7">
      <c r="B139" s="210"/>
      <c r="C139" s="210">
        <v>2</v>
      </c>
      <c r="D139" s="210" t="s">
        <v>1533</v>
      </c>
      <c r="E139" s="210"/>
      <c r="F139" s="252">
        <v>7.58</v>
      </c>
      <c r="G139" s="252">
        <v>15.16</v>
      </c>
    </row>
    <row r="140" spans="2:7">
      <c r="B140" s="210"/>
      <c r="C140" s="210">
        <v>2</v>
      </c>
      <c r="D140" s="210" t="s">
        <v>1534</v>
      </c>
      <c r="E140" s="210"/>
      <c r="F140" s="252"/>
      <c r="G140" s="252">
        <v>0</v>
      </c>
    </row>
    <row r="141" spans="2:7">
      <c r="B141" s="210"/>
      <c r="C141" s="210">
        <v>3</v>
      </c>
      <c r="D141" s="210" t="s">
        <v>1535</v>
      </c>
      <c r="E141" s="210"/>
      <c r="F141" s="252">
        <v>5.01</v>
      </c>
      <c r="G141" s="252">
        <v>15.03</v>
      </c>
    </row>
    <row r="142" spans="2:7">
      <c r="B142" s="210"/>
      <c r="C142" s="210">
        <v>3</v>
      </c>
      <c r="D142" s="210" t="s">
        <v>1536</v>
      </c>
      <c r="E142" s="210"/>
      <c r="F142" s="252">
        <v>5.43</v>
      </c>
      <c r="G142" s="252">
        <v>16.29</v>
      </c>
    </row>
    <row r="143" spans="2:7">
      <c r="B143" s="210"/>
      <c r="C143" s="210">
        <v>2</v>
      </c>
      <c r="D143" s="210" t="s">
        <v>1537</v>
      </c>
      <c r="E143" s="210"/>
      <c r="F143" s="252">
        <v>7.28</v>
      </c>
      <c r="G143" s="252">
        <v>14.56</v>
      </c>
    </row>
    <row r="144" spans="2:7">
      <c r="B144" s="210"/>
      <c r="C144" s="210">
        <v>1</v>
      </c>
      <c r="D144" s="210" t="s">
        <v>1538</v>
      </c>
      <c r="E144" s="210"/>
      <c r="F144" s="252">
        <v>8.02</v>
      </c>
      <c r="G144" s="252">
        <v>8.02</v>
      </c>
    </row>
    <row r="145" spans="2:7">
      <c r="B145" s="210"/>
      <c r="C145" s="210">
        <v>1</v>
      </c>
      <c r="D145" s="210" t="s">
        <v>1539</v>
      </c>
      <c r="E145" s="210"/>
      <c r="F145" s="252">
        <v>10.34</v>
      </c>
      <c r="G145" s="252">
        <v>10.34</v>
      </c>
    </row>
    <row r="146" spans="2:7">
      <c r="B146" s="210"/>
      <c r="C146" s="210">
        <v>2</v>
      </c>
      <c r="D146" s="210" t="s">
        <v>1540</v>
      </c>
      <c r="E146" s="210"/>
      <c r="F146" s="252">
        <v>4.1399999999999997</v>
      </c>
      <c r="G146" s="252">
        <v>8.2799999999999994</v>
      </c>
    </row>
    <row r="147" spans="2:7">
      <c r="B147" s="210"/>
      <c r="C147" s="210">
        <v>2</v>
      </c>
      <c r="D147" s="210" t="s">
        <v>1541</v>
      </c>
      <c r="E147" s="210"/>
      <c r="F147" s="252">
        <v>4.8600000000000003</v>
      </c>
      <c r="G147" s="252">
        <v>9.7200000000000006</v>
      </c>
    </row>
    <row r="148" spans="2:7">
      <c r="B148" s="210"/>
      <c r="C148" s="210">
        <v>2</v>
      </c>
      <c r="D148" s="210" t="s">
        <v>1542</v>
      </c>
      <c r="E148" s="210"/>
      <c r="F148" s="252">
        <v>8.15</v>
      </c>
      <c r="G148" s="252">
        <v>16.3</v>
      </c>
    </row>
    <row r="149" spans="2:7">
      <c r="B149" s="210"/>
      <c r="C149" s="210">
        <v>1</v>
      </c>
      <c r="D149" s="210" t="s">
        <v>1543</v>
      </c>
      <c r="E149" s="210"/>
      <c r="F149" s="252">
        <v>37.92</v>
      </c>
      <c r="G149" s="252">
        <v>37.92</v>
      </c>
    </row>
    <row r="150" spans="2:7">
      <c r="B150" s="210"/>
      <c r="C150" s="210">
        <v>2</v>
      </c>
      <c r="D150" s="210" t="s">
        <v>1544</v>
      </c>
      <c r="E150" s="210"/>
      <c r="F150" s="252">
        <v>27.61</v>
      </c>
      <c r="G150" s="252">
        <v>55.22</v>
      </c>
    </row>
    <row r="151" spans="2:7">
      <c r="B151" s="210"/>
      <c r="C151" s="210">
        <v>2</v>
      </c>
      <c r="D151" s="210" t="s">
        <v>1545</v>
      </c>
      <c r="E151" s="210"/>
      <c r="F151" s="252">
        <v>4.7300000000000004</v>
      </c>
      <c r="G151" s="252">
        <v>9.4600000000000009</v>
      </c>
    </row>
    <row r="152" spans="2:7">
      <c r="B152" s="210"/>
      <c r="C152" s="210">
        <v>2</v>
      </c>
      <c r="D152" s="210" t="s">
        <v>1546</v>
      </c>
      <c r="E152" s="210"/>
      <c r="F152" s="255">
        <v>24</v>
      </c>
      <c r="G152" s="252">
        <v>48</v>
      </c>
    </row>
    <row r="153" spans="2:7">
      <c r="B153" s="210"/>
      <c r="C153" s="210">
        <v>2</v>
      </c>
      <c r="D153" s="210" t="s">
        <v>1547</v>
      </c>
      <c r="E153" s="210"/>
      <c r="F153" s="252">
        <v>20.18</v>
      </c>
      <c r="G153" s="252">
        <v>40.36</v>
      </c>
    </row>
    <row r="154" spans="2:7">
      <c r="B154" s="210"/>
      <c r="C154" s="210">
        <v>1</v>
      </c>
      <c r="D154" s="210" t="s">
        <v>1548</v>
      </c>
      <c r="E154" s="210"/>
      <c r="F154" s="252">
        <v>16.45</v>
      </c>
      <c r="G154" s="252">
        <v>16.45</v>
      </c>
    </row>
    <row r="155" spans="2:7">
      <c r="B155" s="210"/>
      <c r="C155" s="210">
        <v>2</v>
      </c>
      <c r="D155" s="210" t="s">
        <v>1549</v>
      </c>
      <c r="E155" s="210"/>
      <c r="F155" s="252">
        <v>64.45</v>
      </c>
      <c r="G155" s="252">
        <v>128.9</v>
      </c>
    </row>
    <row r="156" spans="2:7">
      <c r="B156" s="210"/>
      <c r="C156" s="210">
        <v>2</v>
      </c>
      <c r="D156" s="210" t="s">
        <v>1550</v>
      </c>
      <c r="E156" s="210"/>
      <c r="F156" s="252">
        <v>100.58</v>
      </c>
      <c r="G156" s="252">
        <v>201.16</v>
      </c>
    </row>
    <row r="157" spans="2:7">
      <c r="B157" s="210"/>
      <c r="C157" s="210">
        <v>2</v>
      </c>
      <c r="D157" s="210" t="s">
        <v>1551</v>
      </c>
      <c r="E157" s="210"/>
      <c r="F157" s="252">
        <v>28.14</v>
      </c>
      <c r="G157" s="252">
        <v>56.28</v>
      </c>
    </row>
    <row r="158" spans="2:7">
      <c r="B158" s="210"/>
      <c r="C158" s="210">
        <v>2</v>
      </c>
      <c r="D158" s="210" t="s">
        <v>1552</v>
      </c>
      <c r="E158" s="210"/>
      <c r="F158" s="252">
        <v>49.86</v>
      </c>
      <c r="G158" s="252">
        <v>99.72</v>
      </c>
    </row>
    <row r="159" spans="2:7">
      <c r="B159" s="210"/>
      <c r="C159" s="210">
        <v>2</v>
      </c>
      <c r="D159" s="210" t="s">
        <v>1553</v>
      </c>
      <c r="E159" s="210"/>
      <c r="F159" s="252">
        <v>81.849999999999994</v>
      </c>
      <c r="G159" s="252">
        <v>163.69999999999999</v>
      </c>
    </row>
    <row r="160" spans="2:7">
      <c r="B160" s="210"/>
      <c r="C160" s="210">
        <v>2</v>
      </c>
      <c r="D160" s="210" t="s">
        <v>1554</v>
      </c>
      <c r="E160" s="210"/>
      <c r="F160" s="252">
        <v>72.44</v>
      </c>
      <c r="G160" s="252">
        <v>144.88</v>
      </c>
    </row>
    <row r="161" spans="2:7">
      <c r="B161" s="210"/>
      <c r="C161" s="210">
        <v>2</v>
      </c>
      <c r="D161" s="210" t="s">
        <v>1555</v>
      </c>
      <c r="E161" s="210"/>
      <c r="F161" s="252">
        <v>51.74</v>
      </c>
      <c r="G161" s="252">
        <v>103.48</v>
      </c>
    </row>
    <row r="162" spans="2:7">
      <c r="B162" s="210"/>
      <c r="C162" s="210">
        <v>4</v>
      </c>
      <c r="D162" s="210" t="s">
        <v>1556</v>
      </c>
      <c r="E162" s="210"/>
      <c r="F162" s="252">
        <v>18.059999999999999</v>
      </c>
      <c r="G162" s="252">
        <v>72.239999999999995</v>
      </c>
    </row>
    <row r="163" spans="2:7">
      <c r="B163" s="210"/>
      <c r="C163" s="210">
        <v>2</v>
      </c>
      <c r="D163" s="210" t="s">
        <v>1557</v>
      </c>
      <c r="E163" s="210"/>
      <c r="F163" s="252">
        <v>29.45</v>
      </c>
      <c r="G163" s="252">
        <v>58.9</v>
      </c>
    </row>
    <row r="164" spans="2:7">
      <c r="B164" s="210"/>
      <c r="C164" s="210">
        <v>4</v>
      </c>
      <c r="D164" s="210" t="s">
        <v>1558</v>
      </c>
      <c r="E164" s="210"/>
      <c r="F164" s="252">
        <v>14.11</v>
      </c>
      <c r="G164" s="252">
        <v>56.44</v>
      </c>
    </row>
    <row r="165" spans="2:7">
      <c r="B165" s="210"/>
      <c r="C165" s="210">
        <v>4</v>
      </c>
      <c r="D165" s="210" t="s">
        <v>1559</v>
      </c>
      <c r="E165" s="210"/>
      <c r="F165" s="252">
        <v>18.82</v>
      </c>
      <c r="G165" s="252">
        <v>75.28</v>
      </c>
    </row>
    <row r="166" spans="2:7">
      <c r="B166" s="210"/>
      <c r="C166" s="210">
        <v>8</v>
      </c>
      <c r="D166" s="210" t="s">
        <v>1560</v>
      </c>
      <c r="E166" s="210"/>
      <c r="F166" s="255">
        <v>18</v>
      </c>
      <c r="G166" s="252">
        <v>144</v>
      </c>
    </row>
    <row r="167" spans="2:7">
      <c r="B167" s="210"/>
      <c r="C167" s="210">
        <v>2</v>
      </c>
      <c r="D167" s="210" t="s">
        <v>1561</v>
      </c>
      <c r="E167" s="210"/>
      <c r="F167" s="252">
        <v>22.4</v>
      </c>
      <c r="G167" s="252">
        <v>44.8</v>
      </c>
    </row>
    <row r="168" spans="2:7">
      <c r="B168" s="210"/>
      <c r="C168" s="210">
        <v>4</v>
      </c>
      <c r="D168" s="210" t="s">
        <v>1562</v>
      </c>
      <c r="E168" s="210"/>
      <c r="F168" s="252">
        <v>2.64</v>
      </c>
      <c r="G168" s="252">
        <v>10.56</v>
      </c>
    </row>
    <row r="169" spans="2:7">
      <c r="B169" s="210"/>
      <c r="C169" s="210">
        <v>1</v>
      </c>
      <c r="D169" s="210" t="s">
        <v>1563</v>
      </c>
      <c r="E169" s="210"/>
      <c r="F169" s="252">
        <v>4.22</v>
      </c>
      <c r="G169" s="252">
        <v>4.22</v>
      </c>
    </row>
    <row r="170" spans="2:7">
      <c r="B170" s="210"/>
      <c r="C170" s="210">
        <v>2</v>
      </c>
      <c r="D170" s="210" t="s">
        <v>1564</v>
      </c>
      <c r="E170" s="210"/>
      <c r="F170" s="252">
        <v>5.63</v>
      </c>
      <c r="G170" s="252">
        <v>11.26</v>
      </c>
    </row>
    <row r="171" spans="2:7">
      <c r="B171" s="210"/>
      <c r="C171" s="210">
        <v>4</v>
      </c>
      <c r="D171" s="210" t="s">
        <v>1565</v>
      </c>
      <c r="E171" s="210"/>
      <c r="F171" s="252">
        <v>5.98</v>
      </c>
      <c r="G171" s="252">
        <v>23.92</v>
      </c>
    </row>
    <row r="172" spans="2:7">
      <c r="B172" s="210"/>
      <c r="C172" s="210">
        <v>2</v>
      </c>
      <c r="D172" s="210" t="s">
        <v>1566</v>
      </c>
      <c r="E172" s="210"/>
      <c r="F172" s="252">
        <v>6.6</v>
      </c>
      <c r="G172" s="252">
        <v>13.2</v>
      </c>
    </row>
    <row r="173" spans="2:7">
      <c r="B173" s="210"/>
      <c r="C173" s="210">
        <v>2</v>
      </c>
      <c r="D173" s="210" t="s">
        <v>1242</v>
      </c>
      <c r="E173" s="210"/>
      <c r="F173" s="252">
        <v>4.93</v>
      </c>
      <c r="G173" s="252">
        <v>9.86</v>
      </c>
    </row>
    <row r="174" spans="2:7">
      <c r="B174" s="210"/>
      <c r="C174" s="210">
        <v>1</v>
      </c>
      <c r="D174" s="210" t="s">
        <v>1567</v>
      </c>
      <c r="E174" s="210"/>
      <c r="F174" s="252">
        <v>26.92</v>
      </c>
      <c r="G174" s="252">
        <v>26.92</v>
      </c>
    </row>
    <row r="175" spans="2:7">
      <c r="G175" s="249">
        <f>SUM(G7:G174)</f>
        <v>34910.118024615382</v>
      </c>
    </row>
  </sheetData>
  <mergeCells count="1">
    <mergeCell ref="B5:G5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0"/>
  </sheetPr>
  <dimension ref="B5:G25"/>
  <sheetViews>
    <sheetView showGridLines="0" workbookViewId="0">
      <selection activeCell="J6" sqref="J6"/>
    </sheetView>
  </sheetViews>
  <sheetFormatPr defaultColWidth="11.453125" defaultRowHeight="14.5"/>
  <cols>
    <col min="1" max="1" width="8.1796875" customWidth="1"/>
    <col min="2" max="2" width="24.7265625" bestFit="1" customWidth="1"/>
    <col min="3" max="3" width="10" bestFit="1" customWidth="1"/>
    <col min="4" max="4" width="48.453125" bestFit="1" customWidth="1"/>
    <col min="5" max="5" width="12.26953125" bestFit="1" customWidth="1"/>
    <col min="6" max="6" width="9.26953125" bestFit="1" customWidth="1"/>
    <col min="7" max="7" width="9.54296875" bestFit="1" customWidth="1"/>
  </cols>
  <sheetData>
    <row r="5" spans="2:7">
      <c r="B5" s="748" t="s">
        <v>1568</v>
      </c>
      <c r="C5" s="748"/>
      <c r="D5" s="748"/>
      <c r="E5" s="748"/>
      <c r="F5" s="748"/>
      <c r="G5" s="748"/>
    </row>
    <row r="6" spans="2:7">
      <c r="B6" s="238" t="s">
        <v>1120</v>
      </c>
      <c r="C6" s="239" t="s">
        <v>592</v>
      </c>
      <c r="D6" s="240" t="s">
        <v>590</v>
      </c>
      <c r="E6" s="240" t="s">
        <v>1121</v>
      </c>
      <c r="F6" s="240" t="s">
        <v>593</v>
      </c>
      <c r="G6" s="241" t="s">
        <v>594</v>
      </c>
    </row>
    <row r="7" spans="2:7">
      <c r="B7" s="244" t="s">
        <v>1569</v>
      </c>
      <c r="C7" s="258">
        <v>2</v>
      </c>
      <c r="D7" s="207" t="s">
        <v>1570</v>
      </c>
      <c r="E7" s="207" t="s">
        <v>603</v>
      </c>
      <c r="F7" s="259">
        <v>24.9</v>
      </c>
      <c r="G7" s="259">
        <v>49.8</v>
      </c>
    </row>
    <row r="8" spans="2:7">
      <c r="B8" s="244" t="s">
        <v>1571</v>
      </c>
      <c r="C8" s="258">
        <v>2</v>
      </c>
      <c r="D8" s="207" t="s">
        <v>1572</v>
      </c>
      <c r="E8" s="207" t="s">
        <v>603</v>
      </c>
      <c r="F8" s="259">
        <v>36.700000000000003</v>
      </c>
      <c r="G8" s="259">
        <v>73.400000000000006</v>
      </c>
    </row>
    <row r="9" spans="2:7">
      <c r="B9" s="244" t="s">
        <v>1573</v>
      </c>
      <c r="C9" s="258">
        <v>4</v>
      </c>
      <c r="D9" s="207"/>
      <c r="E9" s="207" t="s">
        <v>603</v>
      </c>
      <c r="F9" s="259">
        <v>80</v>
      </c>
      <c r="G9" s="259">
        <v>320</v>
      </c>
    </row>
    <row r="10" spans="2:7">
      <c r="B10" s="244" t="s">
        <v>1574</v>
      </c>
      <c r="C10" s="258">
        <v>1</v>
      </c>
      <c r="D10" s="207"/>
      <c r="E10" s="207" t="s">
        <v>603</v>
      </c>
      <c r="F10" s="259">
        <v>500</v>
      </c>
      <c r="G10" s="259">
        <v>500</v>
      </c>
    </row>
    <row r="11" spans="2:7">
      <c r="B11" s="244" t="s">
        <v>1575</v>
      </c>
      <c r="C11" s="258">
        <v>1</v>
      </c>
      <c r="D11" s="207" t="s">
        <v>947</v>
      </c>
      <c r="E11" s="207" t="s">
        <v>603</v>
      </c>
      <c r="F11" s="259">
        <v>117.65</v>
      </c>
      <c r="G11" s="259">
        <v>117.65</v>
      </c>
    </row>
    <row r="12" spans="2:7">
      <c r="B12" s="244" t="s">
        <v>948</v>
      </c>
      <c r="C12" s="258">
        <v>1</v>
      </c>
      <c r="D12" s="207" t="s">
        <v>948</v>
      </c>
      <c r="E12" s="207" t="s">
        <v>603</v>
      </c>
      <c r="F12" s="259"/>
      <c r="G12" s="259">
        <v>0</v>
      </c>
    </row>
    <row r="13" spans="2:7">
      <c r="B13" s="244" t="s">
        <v>957</v>
      </c>
      <c r="C13" s="258">
        <v>1</v>
      </c>
      <c r="D13" s="207" t="s">
        <v>1576</v>
      </c>
      <c r="E13" s="207" t="s">
        <v>603</v>
      </c>
      <c r="F13" s="259">
        <v>112.09</v>
      </c>
      <c r="G13" s="259">
        <v>112.09</v>
      </c>
    </row>
    <row r="14" spans="2:7">
      <c r="B14" s="244" t="s">
        <v>1577</v>
      </c>
      <c r="C14" s="258">
        <v>1</v>
      </c>
      <c r="D14" s="207" t="s">
        <v>1578</v>
      </c>
      <c r="E14" s="207" t="s">
        <v>1579</v>
      </c>
      <c r="F14" s="259">
        <v>921.25</v>
      </c>
      <c r="G14" s="259">
        <v>921.25</v>
      </c>
    </row>
    <row r="15" spans="2:7">
      <c r="B15" s="244" t="s">
        <v>1580</v>
      </c>
      <c r="C15" s="258">
        <v>1</v>
      </c>
      <c r="D15" s="207" t="s">
        <v>1581</v>
      </c>
      <c r="E15" s="207"/>
      <c r="F15" s="259">
        <v>378</v>
      </c>
      <c r="G15" s="259">
        <v>378</v>
      </c>
    </row>
    <row r="16" spans="2:7">
      <c r="B16" s="244" t="s">
        <v>1582</v>
      </c>
      <c r="C16" s="258">
        <v>1</v>
      </c>
      <c r="D16" s="207" t="s">
        <v>1583</v>
      </c>
      <c r="E16" s="207"/>
      <c r="F16" s="259"/>
      <c r="G16" s="259">
        <v>0</v>
      </c>
    </row>
    <row r="17" spans="2:7">
      <c r="B17" s="244" t="s">
        <v>1584</v>
      </c>
      <c r="C17" s="258">
        <v>1</v>
      </c>
      <c r="D17" s="207" t="s">
        <v>1585</v>
      </c>
      <c r="E17" s="207"/>
      <c r="F17" s="259">
        <v>300</v>
      </c>
      <c r="G17" s="259">
        <v>300</v>
      </c>
    </row>
    <row r="18" spans="2:7">
      <c r="B18" s="244"/>
      <c r="C18" s="258">
        <v>1</v>
      </c>
      <c r="D18" s="207" t="s">
        <v>1586</v>
      </c>
      <c r="E18" s="207"/>
      <c r="F18" s="259">
        <v>2500</v>
      </c>
      <c r="G18" s="259">
        <v>2500</v>
      </c>
    </row>
    <row r="19" spans="2:7">
      <c r="B19" s="244" t="s">
        <v>1575</v>
      </c>
      <c r="C19" s="258">
        <v>2</v>
      </c>
      <c r="D19" s="207" t="s">
        <v>1587</v>
      </c>
      <c r="E19" s="207"/>
      <c r="F19" s="259">
        <v>195</v>
      </c>
      <c r="G19" s="259">
        <v>390</v>
      </c>
    </row>
    <row r="20" spans="2:7">
      <c r="B20" s="244" t="s">
        <v>1588</v>
      </c>
      <c r="C20" s="258">
        <v>1</v>
      </c>
      <c r="D20" s="207" t="s">
        <v>1589</v>
      </c>
      <c r="E20" s="207"/>
      <c r="F20" s="259">
        <v>635.05999999999995</v>
      </c>
      <c r="G20" s="259">
        <v>635.05999999999995</v>
      </c>
    </row>
    <row r="21" spans="2:7">
      <c r="B21" s="244" t="s">
        <v>1590</v>
      </c>
      <c r="C21" s="258">
        <v>1</v>
      </c>
      <c r="D21" s="207" t="s">
        <v>1591</v>
      </c>
      <c r="E21" s="207"/>
      <c r="F21" s="259">
        <v>1653</v>
      </c>
      <c r="G21" s="259">
        <v>1653</v>
      </c>
    </row>
    <row r="22" spans="2:7">
      <c r="B22" s="244" t="s">
        <v>1592</v>
      </c>
      <c r="C22" s="258">
        <v>1</v>
      </c>
      <c r="D22" s="207" t="s">
        <v>1593</v>
      </c>
      <c r="E22" s="207"/>
      <c r="F22" s="259">
        <v>493.5</v>
      </c>
      <c r="G22" s="259">
        <v>493.5</v>
      </c>
    </row>
    <row r="23" spans="2:7">
      <c r="B23" s="244" t="s">
        <v>1594</v>
      </c>
      <c r="C23" s="258">
        <v>1</v>
      </c>
      <c r="D23" s="207" t="s">
        <v>1595</v>
      </c>
      <c r="E23" s="207"/>
      <c r="F23" s="259">
        <v>209.28</v>
      </c>
      <c r="G23" s="259">
        <v>209.28</v>
      </c>
    </row>
    <row r="24" spans="2:7">
      <c r="B24" s="244" t="s">
        <v>1596</v>
      </c>
      <c r="C24" s="258">
        <v>1</v>
      </c>
      <c r="D24" s="207" t="s">
        <v>1597</v>
      </c>
      <c r="E24" s="207"/>
      <c r="F24" s="259">
        <v>31.04</v>
      </c>
      <c r="G24" s="259">
        <v>31.04</v>
      </c>
    </row>
    <row r="25" spans="2:7" ht="15.5">
      <c r="B25" s="166"/>
      <c r="C25" s="159"/>
      <c r="E25" s="30"/>
      <c r="G25" s="257">
        <f>SUM(G7:G24)</f>
        <v>8684.0700000000015</v>
      </c>
    </row>
  </sheetData>
  <mergeCells count="1">
    <mergeCell ref="B5:G5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3" tint="0.59999389629810485"/>
  </sheetPr>
  <dimension ref="A1:W110"/>
  <sheetViews>
    <sheetView zoomScaleNormal="100" workbookViewId="0">
      <selection activeCell="K1" sqref="K1:L1048576"/>
    </sheetView>
  </sheetViews>
  <sheetFormatPr defaultColWidth="9.1796875" defaultRowHeight="13"/>
  <cols>
    <col min="1" max="1" width="9.1796875" style="102"/>
    <col min="2" max="2" width="35.54296875" style="103" customWidth="1"/>
    <col min="3" max="3" width="5" style="103" hidden="1" customWidth="1"/>
    <col min="4" max="4" width="5.7265625" style="103" customWidth="1"/>
    <col min="5" max="5" width="10.54296875" style="121" customWidth="1"/>
    <col min="6" max="8" width="11.54296875" style="121" customWidth="1"/>
    <col min="9" max="10" width="9.1796875" style="102"/>
    <col min="11" max="12" width="0" style="102" hidden="1" customWidth="1"/>
    <col min="13" max="23" width="9.1796875" style="102"/>
    <col min="24" max="16384" width="9.1796875" style="103"/>
  </cols>
  <sheetData>
    <row r="1" spans="2:12">
      <c r="B1" s="102"/>
      <c r="C1" s="102"/>
      <c r="D1" s="102"/>
      <c r="E1" s="117"/>
      <c r="F1" s="117"/>
      <c r="G1" s="117"/>
      <c r="H1" s="117"/>
    </row>
    <row r="2" spans="2:12">
      <c r="B2" s="102"/>
      <c r="C2" s="102"/>
      <c r="D2" s="102"/>
      <c r="E2" s="117"/>
      <c r="F2" s="117"/>
      <c r="G2" s="117"/>
      <c r="H2" s="117"/>
    </row>
    <row r="3" spans="2:12">
      <c r="B3" s="102"/>
      <c r="C3" s="102"/>
      <c r="D3" s="102"/>
      <c r="E3" s="117"/>
      <c r="F3" s="117"/>
      <c r="G3" s="117"/>
      <c r="H3" s="117"/>
    </row>
    <row r="4" spans="2:12" ht="14.5" customHeight="1">
      <c r="B4" s="751"/>
      <c r="C4" s="751"/>
      <c r="D4" s="751"/>
      <c r="E4" s="751"/>
      <c r="F4" s="751"/>
      <c r="G4" s="751"/>
      <c r="H4" s="751"/>
      <c r="I4" s="751"/>
      <c r="J4" s="751"/>
      <c r="K4" s="751"/>
      <c r="L4" s="751"/>
    </row>
    <row r="5" spans="2:12" ht="20.25" customHeight="1">
      <c r="B5" s="749" t="s">
        <v>8</v>
      </c>
      <c r="C5" s="750"/>
      <c r="D5" s="750"/>
      <c r="E5" s="689" t="s">
        <v>564</v>
      </c>
      <c r="F5" s="701"/>
      <c r="G5" s="688" t="s">
        <v>44</v>
      </c>
      <c r="H5" s="689"/>
      <c r="I5" s="727" t="s">
        <v>46</v>
      </c>
      <c r="J5" s="703"/>
      <c r="K5" s="728" t="s">
        <v>28</v>
      </c>
      <c r="L5" s="705"/>
    </row>
    <row r="6" spans="2:12">
      <c r="B6" s="201"/>
      <c r="C6" s="199"/>
      <c r="D6" s="220" t="s">
        <v>732</v>
      </c>
      <c r="E6" s="194" t="s">
        <v>593</v>
      </c>
      <c r="F6" s="194" t="s">
        <v>594</v>
      </c>
      <c r="G6" s="194" t="s">
        <v>593</v>
      </c>
      <c r="H6" s="194" t="s">
        <v>594</v>
      </c>
      <c r="I6" s="194" t="s">
        <v>593</v>
      </c>
      <c r="J6" s="194" t="s">
        <v>594</v>
      </c>
      <c r="K6" s="194" t="s">
        <v>593</v>
      </c>
      <c r="L6" s="194" t="s">
        <v>594</v>
      </c>
    </row>
    <row r="7" spans="2:12" ht="12.75" customHeight="1">
      <c r="B7" s="496" t="s">
        <v>1598</v>
      </c>
      <c r="C7" s="247" t="s">
        <v>836</v>
      </c>
      <c r="D7" s="218">
        <v>1</v>
      </c>
      <c r="E7" s="204">
        <v>650</v>
      </c>
      <c r="F7" s="535">
        <f>D7*E7</f>
        <v>650</v>
      </c>
      <c r="G7" s="197">
        <v>0</v>
      </c>
      <c r="H7" s="512">
        <f t="shared" ref="H7:H27" si="0">G7*D7</f>
        <v>0</v>
      </c>
      <c r="I7" s="219">
        <v>650</v>
      </c>
      <c r="J7" s="535">
        <f>D7*I7</f>
        <v>650</v>
      </c>
      <c r="K7" s="219">
        <f>E7</f>
        <v>650</v>
      </c>
      <c r="L7" s="535">
        <f>D7*K7</f>
        <v>650</v>
      </c>
    </row>
    <row r="8" spans="2:12" ht="12.75" customHeight="1">
      <c r="B8" s="496" t="s">
        <v>1599</v>
      </c>
      <c r="C8" s="248" t="s">
        <v>836</v>
      </c>
      <c r="D8" s="218">
        <v>3</v>
      </c>
      <c r="E8" s="204">
        <v>1500</v>
      </c>
      <c r="F8" s="535">
        <f>D8*E8</f>
        <v>4500</v>
      </c>
      <c r="G8" s="197">
        <v>481</v>
      </c>
      <c r="H8" s="512">
        <f t="shared" si="0"/>
        <v>1443</v>
      </c>
      <c r="I8" s="219">
        <v>1500</v>
      </c>
      <c r="J8" s="535">
        <f t="shared" ref="J8:J27" si="1">D8*I8</f>
        <v>4500</v>
      </c>
      <c r="K8" s="219">
        <f t="shared" ref="K8:K27" si="2">E8</f>
        <v>1500</v>
      </c>
      <c r="L8" s="535">
        <f t="shared" ref="L8:L27" si="3">D8*K8</f>
        <v>4500</v>
      </c>
    </row>
    <row r="9" spans="2:12" ht="12.75" customHeight="1">
      <c r="B9" s="496" t="s">
        <v>1600</v>
      </c>
      <c r="C9" s="248" t="s">
        <v>836</v>
      </c>
      <c r="D9" s="218">
        <v>8</v>
      </c>
      <c r="E9" s="204">
        <v>460</v>
      </c>
      <c r="F9" s="535">
        <f>D9*E9</f>
        <v>3680</v>
      </c>
      <c r="G9" s="197">
        <v>329</v>
      </c>
      <c r="H9" s="512">
        <f t="shared" si="0"/>
        <v>2632</v>
      </c>
      <c r="I9" s="219">
        <v>800</v>
      </c>
      <c r="J9" s="535">
        <f t="shared" si="1"/>
        <v>6400</v>
      </c>
      <c r="K9" s="219">
        <f t="shared" si="2"/>
        <v>460</v>
      </c>
      <c r="L9" s="535">
        <f t="shared" si="3"/>
        <v>3680</v>
      </c>
    </row>
    <row r="10" spans="2:12" ht="12.75" customHeight="1">
      <c r="B10" s="496" t="s">
        <v>1601</v>
      </c>
      <c r="C10" s="247" t="s">
        <v>836</v>
      </c>
      <c r="D10" s="218">
        <v>0</v>
      </c>
      <c r="E10" s="204">
        <v>700</v>
      </c>
      <c r="F10" s="535">
        <f t="shared" ref="F10:F22" si="4">D10*E10</f>
        <v>0</v>
      </c>
      <c r="G10" s="197">
        <v>0</v>
      </c>
      <c r="H10" s="512">
        <f t="shared" si="0"/>
        <v>0</v>
      </c>
      <c r="I10" s="219">
        <v>1400</v>
      </c>
      <c r="J10" s="535">
        <f t="shared" si="1"/>
        <v>0</v>
      </c>
      <c r="K10" s="219">
        <f t="shared" si="2"/>
        <v>700</v>
      </c>
      <c r="L10" s="535">
        <f t="shared" si="3"/>
        <v>0</v>
      </c>
    </row>
    <row r="11" spans="2:12" ht="12.75" customHeight="1">
      <c r="B11" s="496" t="s">
        <v>1602</v>
      </c>
      <c r="C11" s="247" t="s">
        <v>836</v>
      </c>
      <c r="D11" s="218">
        <v>1</v>
      </c>
      <c r="E11" s="204">
        <v>90</v>
      </c>
      <c r="F11" s="535">
        <f t="shared" si="4"/>
        <v>90</v>
      </c>
      <c r="G11" s="197">
        <v>0</v>
      </c>
      <c r="H11" s="512">
        <f t="shared" si="0"/>
        <v>0</v>
      </c>
      <c r="I11" s="219">
        <v>1400</v>
      </c>
      <c r="J11" s="535">
        <f t="shared" si="1"/>
        <v>1400</v>
      </c>
      <c r="K11" s="219">
        <f t="shared" si="2"/>
        <v>90</v>
      </c>
      <c r="L11" s="535">
        <f t="shared" si="3"/>
        <v>90</v>
      </c>
    </row>
    <row r="12" spans="2:12" ht="12.75" customHeight="1">
      <c r="B12" s="496" t="s">
        <v>1603</v>
      </c>
      <c r="C12" s="247" t="s">
        <v>836</v>
      </c>
      <c r="D12" s="218">
        <v>1</v>
      </c>
      <c r="E12" s="204">
        <v>1386</v>
      </c>
      <c r="F12" s="535">
        <f t="shared" si="4"/>
        <v>1386</v>
      </c>
      <c r="G12" s="197">
        <v>0</v>
      </c>
      <c r="H12" s="512">
        <f t="shared" si="0"/>
        <v>0</v>
      </c>
      <c r="I12" s="219">
        <v>1300</v>
      </c>
      <c r="J12" s="535">
        <f t="shared" si="1"/>
        <v>1300</v>
      </c>
      <c r="K12" s="219">
        <f t="shared" si="2"/>
        <v>1386</v>
      </c>
      <c r="L12" s="535">
        <f t="shared" si="3"/>
        <v>1386</v>
      </c>
    </row>
    <row r="13" spans="2:12" ht="12.75" customHeight="1">
      <c r="B13" s="496" t="s">
        <v>1604</v>
      </c>
      <c r="C13" s="247" t="s">
        <v>836</v>
      </c>
      <c r="D13" s="218">
        <v>2</v>
      </c>
      <c r="E13" s="204">
        <v>500</v>
      </c>
      <c r="F13" s="535">
        <f t="shared" si="4"/>
        <v>1000</v>
      </c>
      <c r="G13" s="197">
        <v>0</v>
      </c>
      <c r="H13" s="512">
        <f t="shared" si="0"/>
        <v>0</v>
      </c>
      <c r="I13" s="219">
        <v>600</v>
      </c>
      <c r="J13" s="535">
        <f t="shared" si="1"/>
        <v>1200</v>
      </c>
      <c r="K13" s="219">
        <f t="shared" si="2"/>
        <v>500</v>
      </c>
      <c r="L13" s="535">
        <f t="shared" si="3"/>
        <v>1000</v>
      </c>
    </row>
    <row r="14" spans="2:12" ht="12.75" customHeight="1">
      <c r="B14" s="496" t="s">
        <v>1605</v>
      </c>
      <c r="C14" s="247" t="s">
        <v>836</v>
      </c>
      <c r="D14" s="218">
        <v>2</v>
      </c>
      <c r="E14" s="204">
        <v>1750</v>
      </c>
      <c r="F14" s="535">
        <f t="shared" si="4"/>
        <v>3500</v>
      </c>
      <c r="G14" s="197">
        <v>0</v>
      </c>
      <c r="H14" s="512">
        <f t="shared" si="0"/>
        <v>0</v>
      </c>
      <c r="I14" s="219">
        <v>1750</v>
      </c>
      <c r="J14" s="535">
        <f t="shared" si="1"/>
        <v>3500</v>
      </c>
      <c r="K14" s="219">
        <f t="shared" si="2"/>
        <v>1750</v>
      </c>
      <c r="L14" s="535">
        <f t="shared" si="3"/>
        <v>3500</v>
      </c>
    </row>
    <row r="15" spans="2:12" ht="12.75" customHeight="1">
      <c r="B15" s="496" t="s">
        <v>1606</v>
      </c>
      <c r="C15" s="247" t="s">
        <v>836</v>
      </c>
      <c r="D15" s="218">
        <v>1</v>
      </c>
      <c r="E15" s="204">
        <v>500</v>
      </c>
      <c r="F15" s="535">
        <f t="shared" si="4"/>
        <v>500</v>
      </c>
      <c r="G15" s="197">
        <v>0</v>
      </c>
      <c r="H15" s="512">
        <f t="shared" si="0"/>
        <v>0</v>
      </c>
      <c r="I15" s="219">
        <v>500</v>
      </c>
      <c r="J15" s="535">
        <f t="shared" si="1"/>
        <v>500</v>
      </c>
      <c r="K15" s="219">
        <f t="shared" si="2"/>
        <v>500</v>
      </c>
      <c r="L15" s="535">
        <f t="shared" si="3"/>
        <v>500</v>
      </c>
    </row>
    <row r="16" spans="2:12" ht="12.75" customHeight="1">
      <c r="B16" s="496" t="s">
        <v>1607</v>
      </c>
      <c r="C16" s="247" t="s">
        <v>836</v>
      </c>
      <c r="D16" s="218">
        <v>2</v>
      </c>
      <c r="E16" s="204">
        <v>450</v>
      </c>
      <c r="F16" s="535">
        <f t="shared" si="4"/>
        <v>900</v>
      </c>
      <c r="G16" s="197">
        <v>450</v>
      </c>
      <c r="H16" s="512">
        <f t="shared" si="0"/>
        <v>900</v>
      </c>
      <c r="I16" s="219">
        <v>600</v>
      </c>
      <c r="J16" s="535">
        <f t="shared" si="1"/>
        <v>1200</v>
      </c>
      <c r="K16" s="219">
        <f t="shared" si="2"/>
        <v>450</v>
      </c>
      <c r="L16" s="535">
        <f t="shared" si="3"/>
        <v>900</v>
      </c>
    </row>
    <row r="17" spans="2:13" ht="12.75" customHeight="1">
      <c r="B17" s="496" t="s">
        <v>1608</v>
      </c>
      <c r="C17" s="247" t="s">
        <v>836</v>
      </c>
      <c r="D17" s="218">
        <v>1</v>
      </c>
      <c r="E17" s="204">
        <v>950</v>
      </c>
      <c r="F17" s="535">
        <f t="shared" si="4"/>
        <v>950</v>
      </c>
      <c r="G17" s="197">
        <v>825</v>
      </c>
      <c r="H17" s="512">
        <f t="shared" si="0"/>
        <v>825</v>
      </c>
      <c r="I17" s="219">
        <v>950</v>
      </c>
      <c r="J17" s="535">
        <f t="shared" si="1"/>
        <v>950</v>
      </c>
      <c r="K17" s="219">
        <f t="shared" si="2"/>
        <v>950</v>
      </c>
      <c r="L17" s="535">
        <f t="shared" si="3"/>
        <v>950</v>
      </c>
    </row>
    <row r="18" spans="2:13" ht="12.75" customHeight="1">
      <c r="B18" s="496" t="s">
        <v>1609</v>
      </c>
      <c r="C18" s="247" t="s">
        <v>836</v>
      </c>
      <c r="D18" s="218">
        <v>2</v>
      </c>
      <c r="E18" s="204">
        <v>112</v>
      </c>
      <c r="F18" s="535">
        <f t="shared" si="4"/>
        <v>224</v>
      </c>
      <c r="G18" s="197">
        <v>250</v>
      </c>
      <c r="H18" s="512">
        <f t="shared" si="0"/>
        <v>500</v>
      </c>
      <c r="I18" s="219">
        <v>250</v>
      </c>
      <c r="J18" s="535">
        <f t="shared" si="1"/>
        <v>500</v>
      </c>
      <c r="K18" s="219">
        <f t="shared" si="2"/>
        <v>112</v>
      </c>
      <c r="L18" s="535">
        <f t="shared" si="3"/>
        <v>224</v>
      </c>
    </row>
    <row r="19" spans="2:13" ht="12.75" customHeight="1">
      <c r="B19" s="496" t="s">
        <v>1610</v>
      </c>
      <c r="C19" s="247" t="s">
        <v>836</v>
      </c>
      <c r="D19" s="218">
        <v>0</v>
      </c>
      <c r="E19" s="204">
        <v>0</v>
      </c>
      <c r="F19" s="535">
        <f t="shared" si="4"/>
        <v>0</v>
      </c>
      <c r="G19" s="197">
        <v>3759.41</v>
      </c>
      <c r="H19" s="512">
        <f t="shared" si="0"/>
        <v>0</v>
      </c>
      <c r="I19" s="219">
        <v>2500</v>
      </c>
      <c r="J19" s="535">
        <f t="shared" si="1"/>
        <v>0</v>
      </c>
      <c r="K19" s="219">
        <f t="shared" si="2"/>
        <v>0</v>
      </c>
      <c r="L19" s="535">
        <f t="shared" si="3"/>
        <v>0</v>
      </c>
    </row>
    <row r="20" spans="2:13" ht="12.75" customHeight="1">
      <c r="B20" s="496" t="s">
        <v>1611</v>
      </c>
      <c r="C20" s="247" t="s">
        <v>836</v>
      </c>
      <c r="D20" s="218">
        <v>0</v>
      </c>
      <c r="E20" s="204">
        <v>0</v>
      </c>
      <c r="F20" s="535">
        <f t="shared" si="4"/>
        <v>0</v>
      </c>
      <c r="G20" s="197">
        <v>3700</v>
      </c>
      <c r="H20" s="512">
        <f t="shared" si="0"/>
        <v>0</v>
      </c>
      <c r="I20" s="219">
        <v>2000</v>
      </c>
      <c r="J20" s="535">
        <f t="shared" si="1"/>
        <v>0</v>
      </c>
      <c r="K20" s="219">
        <f t="shared" si="2"/>
        <v>0</v>
      </c>
      <c r="L20" s="535">
        <f t="shared" si="3"/>
        <v>0</v>
      </c>
    </row>
    <row r="21" spans="2:13" ht="12.75" customHeight="1">
      <c r="B21" s="496" t="s">
        <v>1612</v>
      </c>
      <c r="C21" s="247" t="s">
        <v>836</v>
      </c>
      <c r="D21" s="218">
        <v>15</v>
      </c>
      <c r="E21" s="204">
        <v>124</v>
      </c>
      <c r="F21" s="535">
        <f t="shared" si="4"/>
        <v>1860</v>
      </c>
      <c r="G21" s="197">
        <v>150</v>
      </c>
      <c r="H21" s="512">
        <f t="shared" si="0"/>
        <v>2250</v>
      </c>
      <c r="I21" s="219">
        <v>30</v>
      </c>
      <c r="J21" s="535">
        <f t="shared" si="1"/>
        <v>450</v>
      </c>
      <c r="K21" s="219">
        <f t="shared" si="2"/>
        <v>124</v>
      </c>
      <c r="L21" s="535">
        <f t="shared" si="3"/>
        <v>1860</v>
      </c>
    </row>
    <row r="22" spans="2:13" ht="12.75" customHeight="1">
      <c r="B22" s="496" t="s">
        <v>1613</v>
      </c>
      <c r="C22" s="247" t="s">
        <v>836</v>
      </c>
      <c r="D22" s="218">
        <v>15</v>
      </c>
      <c r="E22" s="204">
        <v>112</v>
      </c>
      <c r="F22" s="535">
        <f t="shared" si="4"/>
        <v>1680</v>
      </c>
      <c r="G22" s="197">
        <v>150</v>
      </c>
      <c r="H22" s="512">
        <f t="shared" si="0"/>
        <v>2250</v>
      </c>
      <c r="I22" s="219">
        <v>54</v>
      </c>
      <c r="J22" s="535">
        <f t="shared" si="1"/>
        <v>810</v>
      </c>
      <c r="K22" s="219">
        <f t="shared" si="2"/>
        <v>112</v>
      </c>
      <c r="L22" s="535">
        <f t="shared" si="3"/>
        <v>1680</v>
      </c>
    </row>
    <row r="23" spans="2:13" ht="12.75" customHeight="1">
      <c r="B23" s="496" t="s">
        <v>1614</v>
      </c>
      <c r="C23" s="247" t="s">
        <v>836</v>
      </c>
      <c r="D23" s="218"/>
      <c r="E23" s="204">
        <v>0</v>
      </c>
      <c r="F23" s="535">
        <f>D23*E23</f>
        <v>0</v>
      </c>
      <c r="G23" s="197">
        <v>1900</v>
      </c>
      <c r="H23" s="512">
        <f t="shared" si="0"/>
        <v>0</v>
      </c>
      <c r="I23" s="219">
        <v>6000</v>
      </c>
      <c r="J23" s="535">
        <f t="shared" si="1"/>
        <v>0</v>
      </c>
      <c r="K23" s="219">
        <f t="shared" si="2"/>
        <v>0</v>
      </c>
      <c r="L23" s="535">
        <f t="shared" si="3"/>
        <v>0</v>
      </c>
    </row>
    <row r="24" spans="2:13" ht="12.75" customHeight="1">
      <c r="B24" s="496" t="s">
        <v>1615</v>
      </c>
      <c r="C24" s="247" t="s">
        <v>836</v>
      </c>
      <c r="D24" s="218"/>
      <c r="E24" s="204">
        <v>0</v>
      </c>
      <c r="F24" s="535">
        <f>D24*E24</f>
        <v>0</v>
      </c>
      <c r="G24" s="197">
        <v>4500</v>
      </c>
      <c r="H24" s="512">
        <f t="shared" si="0"/>
        <v>0</v>
      </c>
      <c r="I24" s="219">
        <v>1500</v>
      </c>
      <c r="J24" s="535">
        <f t="shared" si="1"/>
        <v>0</v>
      </c>
      <c r="K24" s="219">
        <f t="shared" si="2"/>
        <v>0</v>
      </c>
      <c r="L24" s="535">
        <f t="shared" si="3"/>
        <v>0</v>
      </c>
    </row>
    <row r="25" spans="2:13" ht="12.75" customHeight="1">
      <c r="B25" s="496" t="s">
        <v>1616</v>
      </c>
      <c r="C25" s="247" t="s">
        <v>836</v>
      </c>
      <c r="D25" s="218"/>
      <c r="E25" s="204">
        <v>0</v>
      </c>
      <c r="F25" s="535">
        <f>D25*E25</f>
        <v>0</v>
      </c>
      <c r="G25" s="197">
        <v>2500</v>
      </c>
      <c r="H25" s="512">
        <f t="shared" si="0"/>
        <v>0</v>
      </c>
      <c r="I25" s="219">
        <v>2500</v>
      </c>
      <c r="J25" s="535">
        <f t="shared" si="1"/>
        <v>0</v>
      </c>
      <c r="K25" s="219">
        <f t="shared" si="2"/>
        <v>0</v>
      </c>
      <c r="L25" s="535">
        <f t="shared" si="3"/>
        <v>0</v>
      </c>
    </row>
    <row r="26" spans="2:13" ht="12.75" customHeight="1">
      <c r="B26" s="496" t="s">
        <v>1617</v>
      </c>
      <c r="C26" s="247" t="s">
        <v>836</v>
      </c>
      <c r="D26" s="218">
        <v>5</v>
      </c>
      <c r="E26" s="204">
        <v>200</v>
      </c>
      <c r="F26" s="535">
        <f>D26*E26</f>
        <v>1000</v>
      </c>
      <c r="G26" s="197">
        <v>0</v>
      </c>
      <c r="H26" s="512">
        <f t="shared" si="0"/>
        <v>0</v>
      </c>
      <c r="I26" s="219">
        <v>400</v>
      </c>
      <c r="J26" s="535">
        <f t="shared" si="1"/>
        <v>2000</v>
      </c>
      <c r="K26" s="219">
        <f t="shared" si="2"/>
        <v>200</v>
      </c>
      <c r="L26" s="535">
        <f t="shared" si="3"/>
        <v>1000</v>
      </c>
    </row>
    <row r="27" spans="2:13" ht="12.75" customHeight="1">
      <c r="B27" s="496" t="s">
        <v>1618</v>
      </c>
      <c r="C27" s="247" t="s">
        <v>836</v>
      </c>
      <c r="D27" s="218">
        <v>3</v>
      </c>
      <c r="E27" s="204">
        <v>550</v>
      </c>
      <c r="F27" s="535">
        <f>D27*E27</f>
        <v>1650</v>
      </c>
      <c r="G27" s="197">
        <v>0</v>
      </c>
      <c r="H27" s="512">
        <f t="shared" si="0"/>
        <v>0</v>
      </c>
      <c r="I27" s="219">
        <v>700</v>
      </c>
      <c r="J27" s="535">
        <f t="shared" si="1"/>
        <v>2100</v>
      </c>
      <c r="K27" s="219">
        <f t="shared" si="2"/>
        <v>550</v>
      </c>
      <c r="L27" s="535">
        <f t="shared" si="3"/>
        <v>1650</v>
      </c>
      <c r="M27" s="102" t="s">
        <v>1619</v>
      </c>
    </row>
    <row r="28" spans="2:13" ht="12.75" customHeight="1">
      <c r="B28" s="538"/>
      <c r="C28" s="538"/>
      <c r="D28" s="538"/>
      <c r="E28" s="539"/>
      <c r="F28" s="539"/>
      <c r="G28" s="117"/>
      <c r="H28" s="117"/>
    </row>
    <row r="29" spans="2:13" ht="12.75" customHeight="1">
      <c r="B29" s="102"/>
      <c r="C29" s="102"/>
      <c r="D29" s="102"/>
      <c r="E29" s="117"/>
      <c r="F29" s="559">
        <f>SUBTOTAL(9,F7:F28)</f>
        <v>23570</v>
      </c>
      <c r="G29" s="553"/>
      <c r="H29" s="537">
        <f>SUBTOTAL(9,H7:H28)</f>
        <v>10800</v>
      </c>
      <c r="J29" s="536">
        <f>SUBTOTAL(9,J7:J28)</f>
        <v>27460</v>
      </c>
      <c r="L29" s="536">
        <f>SUBTOTAL(9,L7:L28)</f>
        <v>23570</v>
      </c>
    </row>
    <row r="30" spans="2:13" ht="12.75" customHeight="1">
      <c r="B30" s="102"/>
      <c r="C30" s="102"/>
      <c r="D30" s="102"/>
      <c r="E30" s="117"/>
      <c r="F30" s="117"/>
      <c r="G30" s="117"/>
      <c r="H30" s="117"/>
    </row>
    <row r="31" spans="2:13" ht="12.75" customHeight="1">
      <c r="B31" s="102"/>
      <c r="C31" s="102"/>
      <c r="D31" s="102"/>
      <c r="E31" s="117"/>
      <c r="F31" s="117"/>
      <c r="G31" s="117"/>
      <c r="H31" s="117"/>
    </row>
    <row r="32" spans="2:13">
      <c r="B32" s="102"/>
      <c r="C32" s="102"/>
      <c r="D32" s="102"/>
      <c r="E32" s="117"/>
      <c r="F32" s="117"/>
      <c r="G32" s="117"/>
      <c r="H32" s="117"/>
    </row>
    <row r="33" spans="2:8">
      <c r="B33" s="102"/>
      <c r="C33" s="102"/>
      <c r="D33" s="102"/>
      <c r="E33" s="117"/>
      <c r="F33" s="117"/>
      <c r="G33" s="117"/>
      <c r="H33" s="117"/>
    </row>
    <row r="34" spans="2:8">
      <c r="B34" s="102"/>
      <c r="C34" s="102"/>
      <c r="D34" s="102"/>
      <c r="E34" s="117"/>
      <c r="F34" s="117"/>
      <c r="G34" s="117"/>
      <c r="H34" s="117"/>
    </row>
    <row r="35" spans="2:8">
      <c r="B35" s="102"/>
      <c r="C35" s="102"/>
      <c r="D35" s="102"/>
      <c r="E35" s="117"/>
      <c r="F35" s="117"/>
      <c r="G35" s="117"/>
      <c r="H35" s="117"/>
    </row>
    <row r="36" spans="2:8">
      <c r="B36" s="102"/>
      <c r="C36" s="102"/>
      <c r="D36" s="102"/>
      <c r="E36" s="117"/>
      <c r="F36" s="117"/>
      <c r="G36" s="117"/>
      <c r="H36" s="117"/>
    </row>
    <row r="37" spans="2:8">
      <c r="B37" s="102"/>
      <c r="C37" s="102"/>
      <c r="D37" s="102"/>
      <c r="E37" s="117"/>
      <c r="F37" s="117"/>
      <c r="G37" s="117"/>
      <c r="H37" s="117"/>
    </row>
    <row r="38" spans="2:8">
      <c r="B38" s="102"/>
      <c r="C38" s="102"/>
      <c r="D38" s="102"/>
      <c r="E38" s="117"/>
      <c r="F38" s="117"/>
      <c r="G38" s="117"/>
      <c r="H38" s="117"/>
    </row>
    <row r="39" spans="2:8">
      <c r="B39" s="102"/>
      <c r="C39" s="102"/>
      <c r="D39" s="102"/>
      <c r="E39" s="117"/>
      <c r="F39" s="117"/>
      <c r="G39" s="117"/>
      <c r="H39" s="117"/>
    </row>
    <row r="40" spans="2:8">
      <c r="B40" s="102"/>
      <c r="C40" s="102"/>
      <c r="D40" s="102"/>
      <c r="E40" s="117"/>
      <c r="F40" s="117"/>
      <c r="G40" s="117"/>
      <c r="H40" s="117"/>
    </row>
    <row r="41" spans="2:8">
      <c r="B41" s="102"/>
      <c r="C41" s="102"/>
      <c r="D41" s="102"/>
      <c r="E41" s="117"/>
      <c r="F41" s="117"/>
      <c r="G41" s="117"/>
      <c r="H41" s="117"/>
    </row>
    <row r="42" spans="2:8">
      <c r="B42" s="102"/>
      <c r="C42" s="102"/>
      <c r="D42" s="102"/>
      <c r="E42" s="117"/>
      <c r="F42" s="117"/>
      <c r="G42" s="117"/>
      <c r="H42" s="117"/>
    </row>
    <row r="43" spans="2:8">
      <c r="B43" s="102"/>
      <c r="C43" s="102"/>
      <c r="D43" s="102"/>
      <c r="E43" s="117"/>
      <c r="F43" s="117"/>
      <c r="G43" s="117"/>
      <c r="H43" s="117"/>
    </row>
    <row r="44" spans="2:8">
      <c r="B44" s="102"/>
      <c r="C44" s="102"/>
      <c r="D44" s="102"/>
      <c r="E44" s="117"/>
      <c r="F44" s="117"/>
      <c r="G44" s="117"/>
      <c r="H44" s="117"/>
    </row>
    <row r="45" spans="2:8">
      <c r="B45" s="102"/>
      <c r="C45" s="102"/>
      <c r="D45" s="102"/>
      <c r="E45" s="117"/>
      <c r="F45" s="117"/>
      <c r="G45" s="117"/>
      <c r="H45" s="117"/>
    </row>
    <row r="46" spans="2:8">
      <c r="B46" s="102"/>
      <c r="C46" s="102"/>
      <c r="D46" s="102"/>
      <c r="E46" s="117"/>
      <c r="F46" s="117"/>
      <c r="G46" s="117"/>
      <c r="H46" s="117"/>
    </row>
    <row r="47" spans="2:8">
      <c r="B47" s="102"/>
      <c r="C47" s="102"/>
      <c r="D47" s="102"/>
      <c r="E47" s="117"/>
      <c r="F47" s="117"/>
      <c r="G47" s="117"/>
      <c r="H47" s="117"/>
    </row>
    <row r="48" spans="2:8">
      <c r="B48" s="102"/>
      <c r="C48" s="102"/>
      <c r="D48" s="102"/>
      <c r="E48" s="117"/>
      <c r="F48" s="117"/>
      <c r="G48" s="117"/>
      <c r="H48" s="117"/>
    </row>
    <row r="49" spans="2:8">
      <c r="B49" s="102"/>
      <c r="C49" s="102"/>
      <c r="D49" s="102"/>
      <c r="E49" s="117"/>
      <c r="F49" s="117"/>
      <c r="G49" s="117"/>
      <c r="H49" s="117"/>
    </row>
    <row r="50" spans="2:8">
      <c r="B50" s="102"/>
      <c r="C50" s="102"/>
      <c r="D50" s="102"/>
      <c r="E50" s="117"/>
      <c r="F50" s="117"/>
      <c r="G50" s="117"/>
      <c r="H50" s="117"/>
    </row>
    <row r="51" spans="2:8">
      <c r="B51" s="102"/>
      <c r="C51" s="102"/>
      <c r="D51" s="102"/>
      <c r="E51" s="117"/>
      <c r="F51" s="117"/>
      <c r="G51" s="117"/>
      <c r="H51" s="117"/>
    </row>
    <row r="52" spans="2:8">
      <c r="B52" s="102"/>
      <c r="C52" s="102"/>
      <c r="D52" s="102"/>
      <c r="E52" s="117"/>
      <c r="F52" s="117"/>
      <c r="G52" s="117"/>
      <c r="H52" s="117"/>
    </row>
    <row r="53" spans="2:8">
      <c r="B53" s="102"/>
      <c r="C53" s="102"/>
      <c r="D53" s="102"/>
      <c r="E53" s="117"/>
      <c r="F53" s="117"/>
      <c r="G53" s="117"/>
      <c r="H53" s="117"/>
    </row>
    <row r="54" spans="2:8">
      <c r="B54" s="102"/>
      <c r="C54" s="102"/>
      <c r="D54" s="102"/>
      <c r="E54" s="117"/>
      <c r="F54" s="117"/>
      <c r="G54" s="117"/>
      <c r="H54" s="117"/>
    </row>
    <row r="55" spans="2:8">
      <c r="B55" s="102"/>
      <c r="C55" s="102"/>
      <c r="D55" s="102"/>
      <c r="E55" s="117"/>
      <c r="F55" s="117"/>
      <c r="G55" s="117"/>
      <c r="H55" s="117"/>
    </row>
    <row r="56" spans="2:8">
      <c r="B56" s="102"/>
      <c r="C56" s="102"/>
      <c r="D56" s="102"/>
      <c r="E56" s="117"/>
      <c r="F56" s="117"/>
      <c r="G56" s="117"/>
      <c r="H56" s="117"/>
    </row>
    <row r="57" spans="2:8">
      <c r="B57" s="102"/>
      <c r="C57" s="102"/>
      <c r="D57" s="102"/>
      <c r="E57" s="117"/>
      <c r="F57" s="117"/>
      <c r="G57" s="117"/>
      <c r="H57" s="117"/>
    </row>
    <row r="58" spans="2:8">
      <c r="B58" s="102"/>
      <c r="C58" s="102"/>
      <c r="D58" s="102"/>
      <c r="E58" s="117"/>
      <c r="F58" s="117"/>
      <c r="G58" s="117"/>
      <c r="H58" s="117"/>
    </row>
    <row r="59" spans="2:8">
      <c r="B59" s="102"/>
      <c r="C59" s="102"/>
      <c r="D59" s="102"/>
      <c r="E59" s="117"/>
      <c r="F59" s="117"/>
      <c r="G59" s="117"/>
      <c r="H59" s="117"/>
    </row>
    <row r="60" spans="2:8">
      <c r="B60" s="102"/>
      <c r="C60" s="102"/>
      <c r="D60" s="102"/>
      <c r="E60" s="117"/>
      <c r="F60" s="117"/>
      <c r="G60" s="117"/>
      <c r="H60" s="117"/>
    </row>
    <row r="61" spans="2:8">
      <c r="B61" s="102"/>
      <c r="C61" s="102"/>
      <c r="D61" s="102"/>
      <c r="E61" s="117"/>
      <c r="F61" s="117"/>
      <c r="G61" s="117"/>
      <c r="H61" s="117"/>
    </row>
    <row r="62" spans="2:8">
      <c r="B62" s="102"/>
      <c r="C62" s="102"/>
      <c r="D62" s="102"/>
      <c r="E62" s="117"/>
      <c r="F62" s="117"/>
      <c r="G62" s="117"/>
      <c r="H62" s="117"/>
    </row>
    <row r="63" spans="2:8">
      <c r="B63" s="102"/>
      <c r="C63" s="102"/>
      <c r="D63" s="102"/>
      <c r="E63" s="117"/>
      <c r="F63" s="117"/>
      <c r="G63" s="117"/>
      <c r="H63" s="117"/>
    </row>
    <row r="64" spans="2:8">
      <c r="B64" s="102"/>
      <c r="C64" s="102"/>
      <c r="D64" s="102"/>
      <c r="E64" s="117"/>
      <c r="F64" s="117"/>
      <c r="G64" s="117"/>
      <c r="H64" s="117"/>
    </row>
    <row r="65" spans="2:8">
      <c r="B65" s="102"/>
      <c r="C65" s="102"/>
      <c r="D65" s="102"/>
      <c r="E65" s="117"/>
      <c r="F65" s="117"/>
      <c r="G65" s="117"/>
      <c r="H65" s="117"/>
    </row>
    <row r="66" spans="2:8">
      <c r="B66" s="102"/>
      <c r="C66" s="102"/>
      <c r="D66" s="102"/>
      <c r="E66" s="117"/>
      <c r="F66" s="117"/>
      <c r="G66" s="117"/>
      <c r="H66" s="117"/>
    </row>
    <row r="67" spans="2:8">
      <c r="B67" s="102"/>
      <c r="C67" s="102"/>
      <c r="D67" s="102"/>
      <c r="E67" s="117"/>
      <c r="F67" s="117"/>
      <c r="G67" s="117"/>
      <c r="H67" s="117"/>
    </row>
    <row r="68" spans="2:8">
      <c r="B68" s="102"/>
      <c r="C68" s="102"/>
      <c r="D68" s="102"/>
      <c r="E68" s="117"/>
      <c r="F68" s="117"/>
      <c r="G68" s="117"/>
      <c r="H68" s="117"/>
    </row>
    <row r="69" spans="2:8">
      <c r="B69" s="102"/>
      <c r="C69" s="102"/>
      <c r="D69" s="102"/>
      <c r="E69" s="117"/>
      <c r="F69" s="117"/>
      <c r="G69" s="117"/>
      <c r="H69" s="117"/>
    </row>
    <row r="70" spans="2:8">
      <c r="B70" s="102"/>
      <c r="C70" s="102"/>
      <c r="D70" s="102"/>
      <c r="E70" s="117"/>
      <c r="F70" s="117"/>
      <c r="G70" s="117"/>
      <c r="H70" s="117"/>
    </row>
    <row r="71" spans="2:8">
      <c r="B71" s="102"/>
      <c r="C71" s="102"/>
      <c r="D71" s="102"/>
      <c r="E71" s="117"/>
      <c r="F71" s="117"/>
      <c r="G71" s="117"/>
      <c r="H71" s="117"/>
    </row>
    <row r="72" spans="2:8">
      <c r="B72" s="102"/>
      <c r="C72" s="102"/>
      <c r="D72" s="102"/>
      <c r="E72" s="117"/>
      <c r="F72" s="117"/>
      <c r="G72" s="117"/>
      <c r="H72" s="117"/>
    </row>
    <row r="73" spans="2:8">
      <c r="B73" s="102"/>
      <c r="C73" s="102"/>
      <c r="D73" s="102"/>
      <c r="E73" s="117"/>
      <c r="F73" s="117"/>
      <c r="G73" s="117"/>
      <c r="H73" s="117"/>
    </row>
    <row r="74" spans="2:8">
      <c r="B74" s="102"/>
      <c r="C74" s="102"/>
      <c r="D74" s="102"/>
      <c r="E74" s="117"/>
      <c r="F74" s="117"/>
      <c r="G74" s="117"/>
      <c r="H74" s="117"/>
    </row>
    <row r="75" spans="2:8">
      <c r="B75" s="102"/>
      <c r="C75" s="102"/>
      <c r="D75" s="102"/>
      <c r="E75" s="117"/>
      <c r="F75" s="117"/>
      <c r="G75" s="117"/>
      <c r="H75" s="117"/>
    </row>
    <row r="76" spans="2:8">
      <c r="B76" s="102"/>
      <c r="C76" s="102"/>
      <c r="D76" s="102"/>
      <c r="E76" s="117"/>
      <c r="F76" s="117"/>
      <c r="G76" s="117"/>
      <c r="H76" s="117"/>
    </row>
    <row r="77" spans="2:8">
      <c r="B77" s="102"/>
      <c r="C77" s="102"/>
      <c r="D77" s="102"/>
      <c r="E77" s="117"/>
      <c r="F77" s="117"/>
      <c r="G77" s="117"/>
      <c r="H77" s="117"/>
    </row>
    <row r="78" spans="2:8">
      <c r="B78" s="102"/>
      <c r="C78" s="102"/>
      <c r="D78" s="102"/>
      <c r="E78" s="117"/>
      <c r="F78" s="117"/>
      <c r="G78" s="117"/>
      <c r="H78" s="117"/>
    </row>
    <row r="79" spans="2:8">
      <c r="B79" s="102"/>
      <c r="C79" s="102"/>
      <c r="D79" s="102"/>
      <c r="E79" s="117"/>
      <c r="F79" s="117"/>
      <c r="G79" s="117"/>
      <c r="H79" s="117"/>
    </row>
    <row r="80" spans="2:8">
      <c r="B80" s="102"/>
      <c r="C80" s="102"/>
      <c r="D80" s="102"/>
      <c r="E80" s="117"/>
      <c r="F80" s="117"/>
      <c r="G80" s="117"/>
      <c r="H80" s="117"/>
    </row>
    <row r="81" spans="2:8">
      <c r="B81" s="102"/>
      <c r="C81" s="102"/>
      <c r="D81" s="102"/>
      <c r="E81" s="117"/>
      <c r="F81" s="117"/>
      <c r="G81" s="117"/>
      <c r="H81" s="117"/>
    </row>
    <row r="82" spans="2:8">
      <c r="B82" s="102"/>
      <c r="C82" s="102"/>
      <c r="D82" s="102"/>
      <c r="E82" s="117"/>
      <c r="F82" s="117"/>
      <c r="G82" s="117"/>
      <c r="H82" s="117"/>
    </row>
    <row r="83" spans="2:8">
      <c r="B83" s="102"/>
      <c r="C83" s="102"/>
      <c r="D83" s="102"/>
      <c r="E83" s="117"/>
      <c r="F83" s="117"/>
      <c r="G83" s="117"/>
      <c r="H83" s="117"/>
    </row>
    <row r="84" spans="2:8">
      <c r="B84" s="102"/>
      <c r="C84" s="102"/>
      <c r="D84" s="102"/>
      <c r="E84" s="117"/>
      <c r="F84" s="117"/>
      <c r="G84" s="117"/>
      <c r="H84" s="117"/>
    </row>
    <row r="85" spans="2:8">
      <c r="B85" s="102"/>
      <c r="C85" s="102"/>
      <c r="D85" s="102"/>
      <c r="E85" s="117"/>
      <c r="F85" s="117"/>
      <c r="G85" s="117"/>
      <c r="H85" s="117"/>
    </row>
    <row r="86" spans="2:8">
      <c r="B86" s="102"/>
      <c r="C86" s="102"/>
      <c r="D86" s="102"/>
      <c r="E86" s="117"/>
      <c r="F86" s="117"/>
      <c r="G86" s="117"/>
      <c r="H86" s="117"/>
    </row>
    <row r="87" spans="2:8">
      <c r="B87" s="102"/>
      <c r="C87" s="102"/>
      <c r="D87" s="102"/>
      <c r="E87" s="117"/>
      <c r="F87" s="117"/>
      <c r="G87" s="117"/>
      <c r="H87" s="117"/>
    </row>
    <row r="88" spans="2:8">
      <c r="B88" s="102"/>
      <c r="C88" s="102"/>
      <c r="D88" s="102"/>
      <c r="E88" s="117"/>
      <c r="F88" s="117"/>
      <c r="G88" s="117"/>
      <c r="H88" s="117"/>
    </row>
    <row r="89" spans="2:8">
      <c r="B89" s="102"/>
      <c r="C89" s="102"/>
      <c r="D89" s="102"/>
      <c r="E89" s="117"/>
      <c r="F89" s="117"/>
      <c r="G89" s="117"/>
      <c r="H89" s="117"/>
    </row>
    <row r="90" spans="2:8">
      <c r="B90" s="102"/>
      <c r="C90" s="102"/>
      <c r="D90" s="102"/>
      <c r="E90" s="117"/>
      <c r="F90" s="117"/>
      <c r="G90" s="117"/>
      <c r="H90" s="117"/>
    </row>
    <row r="91" spans="2:8">
      <c r="B91" s="102"/>
      <c r="C91" s="102"/>
      <c r="D91" s="102"/>
      <c r="E91" s="117"/>
      <c r="F91" s="117"/>
      <c r="G91" s="117"/>
      <c r="H91" s="117"/>
    </row>
    <row r="92" spans="2:8">
      <c r="B92" s="102"/>
      <c r="C92" s="102"/>
      <c r="D92" s="102"/>
      <c r="E92" s="117"/>
      <c r="F92" s="117"/>
      <c r="G92" s="117"/>
      <c r="H92" s="117"/>
    </row>
    <row r="93" spans="2:8">
      <c r="B93" s="102"/>
      <c r="C93" s="102"/>
      <c r="D93" s="102"/>
      <c r="E93" s="117"/>
      <c r="F93" s="117"/>
      <c r="G93" s="117"/>
      <c r="H93" s="117"/>
    </row>
    <row r="94" spans="2:8">
      <c r="B94" s="102"/>
      <c r="C94" s="102"/>
      <c r="D94" s="102"/>
      <c r="E94" s="117"/>
      <c r="F94" s="117"/>
      <c r="G94" s="117"/>
      <c r="H94" s="117"/>
    </row>
    <row r="95" spans="2:8">
      <c r="B95" s="102"/>
      <c r="C95" s="102"/>
      <c r="D95" s="102"/>
      <c r="E95" s="117"/>
      <c r="F95" s="117"/>
      <c r="G95" s="117"/>
      <c r="H95" s="117"/>
    </row>
    <row r="96" spans="2:8">
      <c r="B96" s="102"/>
      <c r="C96" s="102"/>
      <c r="D96" s="102"/>
      <c r="E96" s="117"/>
      <c r="F96" s="117"/>
      <c r="G96" s="117"/>
      <c r="H96" s="117"/>
    </row>
    <row r="97" spans="2:8">
      <c r="B97" s="102"/>
      <c r="C97" s="102"/>
      <c r="D97" s="102"/>
      <c r="E97" s="117"/>
      <c r="F97" s="117"/>
      <c r="G97" s="117"/>
      <c r="H97" s="117"/>
    </row>
    <row r="98" spans="2:8">
      <c r="B98" s="102"/>
      <c r="C98" s="102"/>
      <c r="D98" s="102"/>
      <c r="E98" s="117"/>
      <c r="F98" s="117"/>
      <c r="G98" s="117"/>
      <c r="H98" s="117"/>
    </row>
    <row r="99" spans="2:8">
      <c r="B99" s="102"/>
      <c r="C99" s="102"/>
      <c r="D99" s="102"/>
      <c r="E99" s="117"/>
      <c r="F99" s="117"/>
      <c r="G99" s="117"/>
      <c r="H99" s="117"/>
    </row>
    <row r="100" spans="2:8">
      <c r="B100" s="102"/>
      <c r="C100" s="102"/>
      <c r="D100" s="102"/>
      <c r="E100" s="117"/>
      <c r="F100" s="117"/>
      <c r="G100" s="117"/>
      <c r="H100" s="117"/>
    </row>
    <row r="101" spans="2:8">
      <c r="B101" s="102"/>
      <c r="C101" s="102"/>
      <c r="D101" s="102"/>
      <c r="E101" s="117"/>
      <c r="F101" s="117"/>
      <c r="G101" s="117"/>
      <c r="H101" s="117"/>
    </row>
    <row r="102" spans="2:8">
      <c r="B102" s="102"/>
      <c r="C102" s="102"/>
      <c r="D102" s="102"/>
      <c r="E102" s="117"/>
      <c r="F102" s="117"/>
      <c r="G102" s="117"/>
      <c r="H102" s="117"/>
    </row>
    <row r="103" spans="2:8">
      <c r="B103" s="102"/>
      <c r="C103" s="102"/>
      <c r="D103" s="102"/>
      <c r="E103" s="117"/>
      <c r="F103" s="117"/>
      <c r="G103" s="117"/>
      <c r="H103" s="117"/>
    </row>
    <row r="104" spans="2:8">
      <c r="B104" s="102"/>
      <c r="C104" s="102"/>
      <c r="D104" s="102"/>
      <c r="E104" s="117"/>
      <c r="F104" s="117"/>
      <c r="G104" s="117"/>
      <c r="H104" s="117"/>
    </row>
    <row r="105" spans="2:8">
      <c r="B105" s="102"/>
      <c r="C105" s="102"/>
      <c r="D105" s="102"/>
      <c r="E105" s="117"/>
      <c r="F105" s="117"/>
      <c r="G105" s="117"/>
      <c r="H105" s="117"/>
    </row>
    <row r="106" spans="2:8">
      <c r="B106" s="102"/>
      <c r="C106" s="102"/>
      <c r="D106" s="102"/>
      <c r="E106" s="117"/>
      <c r="F106" s="117"/>
      <c r="G106" s="117"/>
      <c r="H106" s="117"/>
    </row>
    <row r="107" spans="2:8">
      <c r="B107" s="102"/>
      <c r="C107" s="102"/>
      <c r="D107" s="102"/>
      <c r="E107" s="117"/>
      <c r="F107" s="117"/>
      <c r="G107" s="117"/>
      <c r="H107" s="117"/>
    </row>
    <row r="108" spans="2:8">
      <c r="B108" s="102"/>
      <c r="C108" s="102"/>
      <c r="D108" s="102"/>
      <c r="E108" s="117"/>
      <c r="F108" s="117"/>
      <c r="G108" s="117"/>
      <c r="H108" s="117"/>
    </row>
    <row r="109" spans="2:8">
      <c r="B109" s="102"/>
      <c r="C109" s="102"/>
      <c r="D109" s="102"/>
      <c r="E109" s="117"/>
      <c r="F109" s="117"/>
      <c r="G109" s="117"/>
      <c r="H109" s="117"/>
    </row>
    <row r="110" spans="2:8">
      <c r="B110" s="102"/>
      <c r="C110" s="102"/>
      <c r="D110" s="102"/>
      <c r="E110" s="117"/>
      <c r="F110" s="117"/>
      <c r="G110" s="117"/>
      <c r="H110" s="117"/>
    </row>
  </sheetData>
  <mergeCells count="6">
    <mergeCell ref="E5:F5"/>
    <mergeCell ref="I5:J5"/>
    <mergeCell ref="K5:L5"/>
    <mergeCell ref="B5:D5"/>
    <mergeCell ref="B4:L4"/>
    <mergeCell ref="G5:H5"/>
  </mergeCells>
  <printOptions horizontalCentered="1" headings="1"/>
  <pageMargins left="0.70866141732283472" right="0.70866141732283472" top="0.86614173228346458" bottom="0.74803149606299213" header="0.31496062992125984" footer="0.31496062992125984"/>
  <pageSetup paperSize="9" orientation="landscape" r:id="rId1"/>
  <headerFooter>
    <oddHeader>&amp;LNH COLLECTION MARSEILLE&amp;C&amp;14SOE Trolleys</oddHeader>
    <oddFooter>&amp;LPrepared by Gustavo Martínez&amp;R01 March 2017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50"/>
  </sheetPr>
  <dimension ref="A1:F23"/>
  <sheetViews>
    <sheetView zoomScaleNormal="100" workbookViewId="0">
      <selection activeCell="C18" sqref="C18"/>
    </sheetView>
  </sheetViews>
  <sheetFormatPr defaultColWidth="9.1796875" defaultRowHeight="10"/>
  <cols>
    <col min="1" max="1" width="34.7265625" style="11" customWidth="1"/>
    <col min="2" max="2" width="5" style="11" customWidth="1"/>
    <col min="3" max="3" width="5.7265625" style="11" customWidth="1"/>
    <col min="4" max="4" width="10.54296875" style="10" customWidth="1"/>
    <col min="5" max="5" width="11.54296875" style="10" customWidth="1"/>
    <col min="6" max="16384" width="9.1796875" style="11"/>
  </cols>
  <sheetData>
    <row r="1" spans="1:5" s="20" customFormat="1" ht="20.25" customHeight="1">
      <c r="A1" s="3" t="s">
        <v>182</v>
      </c>
      <c r="C1" s="752" t="s">
        <v>946</v>
      </c>
      <c r="D1" s="752"/>
      <c r="E1" s="752"/>
    </row>
    <row r="2" spans="1:5" s="20" customFormat="1" ht="13">
      <c r="A2" s="4"/>
      <c r="C2" s="3" t="s">
        <v>732</v>
      </c>
      <c r="D2" s="5" t="s">
        <v>1620</v>
      </c>
      <c r="E2" s="5" t="s">
        <v>1621</v>
      </c>
    </row>
    <row r="3" spans="1:5" s="76" customFormat="1" ht="12.75" customHeight="1">
      <c r="A3" s="71" t="s">
        <v>1622</v>
      </c>
      <c r="B3" s="78" t="s">
        <v>836</v>
      </c>
      <c r="C3" s="74">
        <v>0</v>
      </c>
      <c r="D3" s="75">
        <v>500</v>
      </c>
      <c r="E3" s="75">
        <f t="shared" ref="E3:E18" si="0">C3*D3</f>
        <v>0</v>
      </c>
    </row>
    <row r="4" spans="1:5" ht="12.75" customHeight="1">
      <c r="A4" s="6" t="s">
        <v>1623</v>
      </c>
      <c r="B4" s="12" t="s">
        <v>836</v>
      </c>
      <c r="C4" s="50">
        <v>0</v>
      </c>
      <c r="D4" s="10">
        <v>250</v>
      </c>
      <c r="E4" s="10">
        <f t="shared" si="0"/>
        <v>0</v>
      </c>
    </row>
    <row r="5" spans="1:5" s="24" customFormat="1" ht="12.75" customHeight="1">
      <c r="A5" s="36" t="s">
        <v>1624</v>
      </c>
      <c r="B5" s="12" t="s">
        <v>836</v>
      </c>
      <c r="C5" s="51">
        <v>0</v>
      </c>
      <c r="D5" s="28">
        <v>2000</v>
      </c>
      <c r="E5" s="10">
        <f t="shared" si="0"/>
        <v>0</v>
      </c>
    </row>
    <row r="6" spans="1:5" ht="12.75" customHeight="1">
      <c r="A6" s="6" t="s">
        <v>1625</v>
      </c>
      <c r="B6" s="12" t="s">
        <v>836</v>
      </c>
      <c r="C6" s="50">
        <v>0</v>
      </c>
      <c r="D6" s="10">
        <v>200</v>
      </c>
      <c r="E6" s="10">
        <f t="shared" si="0"/>
        <v>0</v>
      </c>
    </row>
    <row r="7" spans="1:5" ht="12.75" customHeight="1">
      <c r="A7" s="6" t="s">
        <v>1626</v>
      </c>
      <c r="B7" s="12" t="s">
        <v>836</v>
      </c>
      <c r="C7" s="50">
        <v>0</v>
      </c>
      <c r="D7" s="10">
        <v>500</v>
      </c>
      <c r="E7" s="10">
        <f t="shared" si="0"/>
        <v>0</v>
      </c>
    </row>
    <row r="8" spans="1:5" ht="12.75" customHeight="1">
      <c r="A8" s="6" t="s">
        <v>1627</v>
      </c>
      <c r="B8" s="12" t="s">
        <v>836</v>
      </c>
      <c r="C8" s="50">
        <v>0</v>
      </c>
      <c r="D8" s="10">
        <v>30</v>
      </c>
      <c r="E8" s="10">
        <f t="shared" si="0"/>
        <v>0</v>
      </c>
    </row>
    <row r="9" spans="1:5" ht="12.75" customHeight="1">
      <c r="A9" s="6" t="s">
        <v>1628</v>
      </c>
      <c r="B9" s="12" t="s">
        <v>836</v>
      </c>
      <c r="C9" s="50">
        <v>0</v>
      </c>
      <c r="D9" s="10">
        <v>20</v>
      </c>
      <c r="E9" s="10">
        <f t="shared" si="0"/>
        <v>0</v>
      </c>
    </row>
    <row r="10" spans="1:5" ht="12.75" customHeight="1">
      <c r="A10" s="6" t="s">
        <v>1629</v>
      </c>
      <c r="B10" s="12" t="s">
        <v>836</v>
      </c>
      <c r="C10" s="50">
        <v>0</v>
      </c>
      <c r="D10" s="10">
        <v>15</v>
      </c>
      <c r="E10" s="10">
        <f t="shared" si="0"/>
        <v>0</v>
      </c>
    </row>
    <row r="11" spans="1:5" ht="12.75" customHeight="1">
      <c r="A11" s="6" t="s">
        <v>1630</v>
      </c>
      <c r="B11" s="12" t="s">
        <v>836</v>
      </c>
      <c r="C11" s="50">
        <v>0</v>
      </c>
      <c r="D11" s="10">
        <v>30</v>
      </c>
      <c r="E11" s="10">
        <f t="shared" si="0"/>
        <v>0</v>
      </c>
    </row>
    <row r="12" spans="1:5" ht="12.75" customHeight="1">
      <c r="A12" s="6" t="s">
        <v>1631</v>
      </c>
      <c r="B12" s="12" t="s">
        <v>836</v>
      </c>
      <c r="C12" s="50">
        <v>0</v>
      </c>
      <c r="D12" s="10">
        <v>10</v>
      </c>
      <c r="E12" s="10">
        <f t="shared" si="0"/>
        <v>0</v>
      </c>
    </row>
    <row r="13" spans="1:5" ht="12.75" customHeight="1">
      <c r="A13" s="6" t="s">
        <v>1632</v>
      </c>
      <c r="B13" s="12" t="s">
        <v>836</v>
      </c>
      <c r="C13" s="50">
        <v>0</v>
      </c>
      <c r="D13" s="10">
        <v>15</v>
      </c>
      <c r="E13" s="10">
        <f t="shared" si="0"/>
        <v>0</v>
      </c>
    </row>
    <row r="14" spans="1:5" ht="12.75" customHeight="1">
      <c r="A14" s="6" t="s">
        <v>1633</v>
      </c>
      <c r="B14" s="12" t="s">
        <v>836</v>
      </c>
      <c r="C14" s="50">
        <v>0</v>
      </c>
      <c r="D14" s="10">
        <v>85</v>
      </c>
      <c r="E14" s="10">
        <f t="shared" si="0"/>
        <v>0</v>
      </c>
    </row>
    <row r="15" spans="1:5" ht="12.75" customHeight="1">
      <c r="A15" s="6" t="s">
        <v>1634</v>
      </c>
      <c r="B15" s="12" t="s">
        <v>836</v>
      </c>
      <c r="C15" s="50">
        <v>0</v>
      </c>
      <c r="D15" s="10">
        <v>15</v>
      </c>
      <c r="E15" s="10">
        <f t="shared" si="0"/>
        <v>0</v>
      </c>
    </row>
    <row r="16" spans="1:5" ht="12.75" customHeight="1">
      <c r="A16" s="6" t="s">
        <v>1635</v>
      </c>
      <c r="B16" s="12" t="s">
        <v>836</v>
      </c>
      <c r="C16" s="50">
        <v>0</v>
      </c>
      <c r="D16" s="10">
        <v>20</v>
      </c>
      <c r="E16" s="10">
        <f t="shared" si="0"/>
        <v>0</v>
      </c>
    </row>
    <row r="17" spans="1:6" ht="12.75" customHeight="1">
      <c r="A17" s="6" t="s">
        <v>1636</v>
      </c>
      <c r="B17" s="12" t="s">
        <v>836</v>
      </c>
      <c r="C17" s="50">
        <v>0</v>
      </c>
      <c r="D17" s="10">
        <v>10</v>
      </c>
      <c r="E17" s="10">
        <f t="shared" si="0"/>
        <v>0</v>
      </c>
    </row>
    <row r="18" spans="1:6" ht="12.75" customHeight="1">
      <c r="A18" s="6" t="s">
        <v>1637</v>
      </c>
      <c r="B18" s="12" t="s">
        <v>836</v>
      </c>
      <c r="C18" s="50"/>
      <c r="D18" s="10">
        <v>20</v>
      </c>
      <c r="E18" s="10">
        <f t="shared" si="0"/>
        <v>0</v>
      </c>
    </row>
    <row r="19" spans="1:6" s="76" customFormat="1" ht="12.75" customHeight="1">
      <c r="A19" s="71" t="s">
        <v>1638</v>
      </c>
      <c r="B19" s="78" t="s">
        <v>836</v>
      </c>
      <c r="C19" s="74">
        <v>0</v>
      </c>
      <c r="D19" s="75">
        <v>3500</v>
      </c>
      <c r="E19" s="75">
        <f>C19*D19</f>
        <v>0</v>
      </c>
    </row>
    <row r="20" spans="1:6" ht="12.75" customHeight="1">
      <c r="A20" s="15"/>
      <c r="B20" s="15"/>
      <c r="C20" s="15"/>
      <c r="D20" s="17"/>
      <c r="E20" s="17"/>
    </row>
    <row r="21" spans="1:6" ht="12.75" customHeight="1">
      <c r="E21" s="10">
        <f>SUBTOTAL(9,E3:E20)</f>
        <v>0</v>
      </c>
      <c r="F21" s="90" t="s">
        <v>1639</v>
      </c>
    </row>
    <row r="22" spans="1:6" ht="12.75" customHeight="1"/>
    <row r="23" spans="1:6" ht="12.75" customHeight="1"/>
  </sheetData>
  <mergeCells count="1">
    <mergeCell ref="C1:E1"/>
  </mergeCells>
  <printOptions horizontalCentered="1" headings="1"/>
  <pageMargins left="0.70866141732283472" right="0.70866141732283472" top="0.86614173228346458" bottom="0.74803149606299213" header="0.31496062992125984" footer="0.31496062992125984"/>
  <pageSetup paperSize="9" orientation="landscape" r:id="rId1"/>
  <headerFooter>
    <oddHeader>&amp;LNH COLLECTION MARSEILLE&amp;C&amp;14SOE Cleaning Equipment</oddHeader>
    <oddFooter>&amp;LPrepared by Gustavo Martínez&amp;R01 March 2017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B050"/>
  </sheetPr>
  <dimension ref="A1:J125"/>
  <sheetViews>
    <sheetView zoomScaleNormal="100" workbookViewId="0">
      <selection activeCell="G7" sqref="G7"/>
    </sheetView>
  </sheetViews>
  <sheetFormatPr defaultColWidth="9.1796875" defaultRowHeight="10"/>
  <cols>
    <col min="1" max="1" width="9.1796875" style="26"/>
    <col min="2" max="2" width="15.7265625" style="24" bestFit="1" customWidth="1"/>
    <col min="3" max="3" width="20.7265625" style="24" bestFit="1" customWidth="1"/>
    <col min="4" max="4" width="9.453125" style="24" bestFit="1" customWidth="1"/>
    <col min="5" max="5" width="4.81640625" style="26" customWidth="1"/>
    <col min="6" max="6" width="5.1796875" style="26" customWidth="1"/>
    <col min="7" max="7" width="16.81640625" style="40" customWidth="1"/>
    <col min="8" max="8" width="11.7265625" style="24" customWidth="1"/>
    <col min="9" max="10" width="9.1796875" style="28"/>
    <col min="11" max="16384" width="9.1796875" style="24"/>
  </cols>
  <sheetData>
    <row r="1" spans="1:10" s="38" customFormat="1" ht="34.5" customHeight="1">
      <c r="B1" s="38" t="s">
        <v>1640</v>
      </c>
      <c r="C1" s="38" t="s">
        <v>1641</v>
      </c>
      <c r="E1" s="38" t="s">
        <v>732</v>
      </c>
      <c r="F1" s="38" t="s">
        <v>1642</v>
      </c>
      <c r="G1" s="38" t="s">
        <v>1643</v>
      </c>
      <c r="H1" s="38" t="s">
        <v>1644</v>
      </c>
      <c r="I1" s="39" t="s">
        <v>1645</v>
      </c>
      <c r="J1" s="39" t="s">
        <v>21</v>
      </c>
    </row>
    <row r="2" spans="1:10">
      <c r="A2" s="26" t="s">
        <v>912</v>
      </c>
      <c r="B2" s="24" t="s">
        <v>1646</v>
      </c>
      <c r="C2" s="24" t="s">
        <v>1647</v>
      </c>
      <c r="D2" s="24" t="s">
        <v>1648</v>
      </c>
      <c r="E2" s="49"/>
      <c r="G2" s="40" t="s">
        <v>1649</v>
      </c>
      <c r="H2" s="24">
        <f>E2*F2</f>
        <v>0</v>
      </c>
      <c r="I2" s="28">
        <v>150</v>
      </c>
      <c r="J2" s="28">
        <f>H2*I2</f>
        <v>0</v>
      </c>
    </row>
    <row r="3" spans="1:10">
      <c r="A3" s="26" t="s">
        <v>912</v>
      </c>
      <c r="B3" s="24" t="s">
        <v>1646</v>
      </c>
      <c r="C3" s="24" t="s">
        <v>1647</v>
      </c>
      <c r="D3" s="24" t="s">
        <v>1648</v>
      </c>
      <c r="E3" s="49"/>
      <c r="G3" s="40" t="s">
        <v>1650</v>
      </c>
      <c r="H3" s="24">
        <f>E3*F3</f>
        <v>0</v>
      </c>
      <c r="I3" s="28">
        <v>35</v>
      </c>
      <c r="J3" s="28">
        <f>H3*I3</f>
        <v>0</v>
      </c>
    </row>
    <row r="4" spans="1:10">
      <c r="A4" s="26" t="s">
        <v>912</v>
      </c>
      <c r="B4" s="24" t="s">
        <v>1646</v>
      </c>
      <c r="C4" s="24" t="s">
        <v>1647</v>
      </c>
      <c r="D4" s="24" t="s">
        <v>1648</v>
      </c>
      <c r="E4" s="49"/>
      <c r="G4" s="40" t="s">
        <v>1651</v>
      </c>
      <c r="H4" s="24">
        <f>E4*F4</f>
        <v>0</v>
      </c>
      <c r="I4" s="28">
        <v>30</v>
      </c>
      <c r="J4" s="28">
        <f>H4*I4</f>
        <v>0</v>
      </c>
    </row>
    <row r="5" spans="1:10">
      <c r="A5" s="26" t="s">
        <v>912</v>
      </c>
      <c r="B5" s="24" t="s">
        <v>1646</v>
      </c>
      <c r="C5" s="24" t="s">
        <v>1647</v>
      </c>
      <c r="D5" s="24" t="s">
        <v>1648</v>
      </c>
      <c r="E5" s="49"/>
      <c r="G5" s="40" t="s">
        <v>1652</v>
      </c>
      <c r="H5" s="24">
        <f>E5*F5</f>
        <v>0</v>
      </c>
      <c r="I5" s="28">
        <v>22</v>
      </c>
      <c r="J5" s="28">
        <f>H5*I5</f>
        <v>0</v>
      </c>
    </row>
    <row r="6" spans="1:10">
      <c r="A6" s="26" t="s">
        <v>912</v>
      </c>
      <c r="B6" s="24" t="s">
        <v>1646</v>
      </c>
      <c r="C6" s="24" t="s">
        <v>1647</v>
      </c>
      <c r="D6" s="24" t="s">
        <v>1648</v>
      </c>
      <c r="E6" s="49"/>
      <c r="G6" s="40" t="s">
        <v>1653</v>
      </c>
      <c r="H6" s="24">
        <f>E6*F6</f>
        <v>0</v>
      </c>
      <c r="I6" s="28">
        <v>45</v>
      </c>
      <c r="J6" s="28">
        <f>H6*I6</f>
        <v>0</v>
      </c>
    </row>
    <row r="7" spans="1:10">
      <c r="A7" s="26" t="s">
        <v>912</v>
      </c>
      <c r="B7" s="24" t="s">
        <v>1654</v>
      </c>
      <c r="C7" s="24" t="s">
        <v>1655</v>
      </c>
      <c r="D7" s="24" t="s">
        <v>1648</v>
      </c>
      <c r="E7" s="49"/>
      <c r="G7" s="40" t="s">
        <v>1649</v>
      </c>
      <c r="H7" s="24">
        <f t="shared" ref="H7:H70" si="0">E7*F7</f>
        <v>0</v>
      </c>
      <c r="I7" s="28">
        <v>150</v>
      </c>
      <c r="J7" s="28">
        <f t="shared" ref="J7:J54" si="1">H7*I7</f>
        <v>0</v>
      </c>
    </row>
    <row r="8" spans="1:10">
      <c r="A8" s="26" t="s">
        <v>912</v>
      </c>
      <c r="B8" s="24" t="s">
        <v>1654</v>
      </c>
      <c r="C8" s="24" t="s">
        <v>1655</v>
      </c>
      <c r="D8" s="24" t="s">
        <v>1648</v>
      </c>
      <c r="E8" s="49"/>
      <c r="G8" s="40" t="s">
        <v>1650</v>
      </c>
      <c r="H8" s="24">
        <f t="shared" si="0"/>
        <v>0</v>
      </c>
      <c r="I8" s="28">
        <v>35</v>
      </c>
      <c r="J8" s="28">
        <f t="shared" si="1"/>
        <v>0</v>
      </c>
    </row>
    <row r="9" spans="1:10">
      <c r="A9" s="26" t="s">
        <v>912</v>
      </c>
      <c r="B9" s="24" t="s">
        <v>1654</v>
      </c>
      <c r="C9" s="24" t="s">
        <v>1655</v>
      </c>
      <c r="D9" s="24" t="s">
        <v>1648</v>
      </c>
      <c r="E9" s="49"/>
      <c r="G9" s="40" t="s">
        <v>1651</v>
      </c>
      <c r="H9" s="24">
        <f t="shared" si="0"/>
        <v>0</v>
      </c>
      <c r="I9" s="28">
        <v>30</v>
      </c>
      <c r="J9" s="28">
        <f t="shared" si="1"/>
        <v>0</v>
      </c>
    </row>
    <row r="10" spans="1:10">
      <c r="A10" s="26" t="s">
        <v>912</v>
      </c>
      <c r="B10" s="24" t="s">
        <v>1654</v>
      </c>
      <c r="C10" s="24" t="s">
        <v>1655</v>
      </c>
      <c r="D10" s="24" t="s">
        <v>1648</v>
      </c>
      <c r="E10" s="49"/>
      <c r="G10" s="40" t="s">
        <v>1656</v>
      </c>
      <c r="H10" s="24">
        <f t="shared" si="0"/>
        <v>0</v>
      </c>
      <c r="I10" s="28">
        <v>22</v>
      </c>
      <c r="J10" s="28">
        <f t="shared" si="1"/>
        <v>0</v>
      </c>
    </row>
    <row r="11" spans="1:10">
      <c r="A11" s="26" t="s">
        <v>912</v>
      </c>
      <c r="B11" s="24" t="s">
        <v>1654</v>
      </c>
      <c r="C11" s="24" t="s">
        <v>1655</v>
      </c>
      <c r="D11" s="24" t="s">
        <v>1648</v>
      </c>
      <c r="E11" s="49"/>
      <c r="G11" s="40" t="s">
        <v>1653</v>
      </c>
      <c r="H11" s="24">
        <f t="shared" si="0"/>
        <v>0</v>
      </c>
      <c r="I11" s="28">
        <v>45</v>
      </c>
      <c r="J11" s="28">
        <f t="shared" si="1"/>
        <v>0</v>
      </c>
    </row>
    <row r="12" spans="1:10">
      <c r="A12" s="26" t="s">
        <v>912</v>
      </c>
      <c r="B12" s="24" t="s">
        <v>1654</v>
      </c>
      <c r="C12" s="24" t="s">
        <v>1657</v>
      </c>
      <c r="D12" s="24" t="s">
        <v>1648</v>
      </c>
      <c r="E12" s="49"/>
      <c r="G12" s="40" t="s">
        <v>1651</v>
      </c>
      <c r="H12" s="24">
        <f t="shared" si="0"/>
        <v>0</v>
      </c>
      <c r="I12" s="28">
        <v>30</v>
      </c>
      <c r="J12" s="28">
        <f t="shared" si="1"/>
        <v>0</v>
      </c>
    </row>
    <row r="13" spans="1:10">
      <c r="A13" s="26" t="s">
        <v>912</v>
      </c>
      <c r="B13" s="24" t="s">
        <v>1654</v>
      </c>
      <c r="C13" s="24" t="s">
        <v>1657</v>
      </c>
      <c r="D13" s="24" t="s">
        <v>1648</v>
      </c>
      <c r="E13" s="49"/>
      <c r="G13" s="40" t="s">
        <v>1658</v>
      </c>
      <c r="H13" s="24">
        <f t="shared" si="0"/>
        <v>0</v>
      </c>
      <c r="I13" s="28">
        <v>150</v>
      </c>
      <c r="J13" s="28">
        <f t="shared" si="1"/>
        <v>0</v>
      </c>
    </row>
    <row r="14" spans="1:10">
      <c r="A14" s="26" t="s">
        <v>912</v>
      </c>
      <c r="B14" s="24" t="s">
        <v>1654</v>
      </c>
      <c r="C14" s="24" t="s">
        <v>1657</v>
      </c>
      <c r="D14" s="24" t="s">
        <v>1648</v>
      </c>
      <c r="E14" s="49"/>
      <c r="G14" s="40" t="s">
        <v>1650</v>
      </c>
      <c r="H14" s="24">
        <f t="shared" si="0"/>
        <v>0</v>
      </c>
      <c r="I14" s="28">
        <v>35</v>
      </c>
      <c r="J14" s="28">
        <f t="shared" si="1"/>
        <v>0</v>
      </c>
    </row>
    <row r="15" spans="1:10">
      <c r="A15" s="26" t="s">
        <v>912</v>
      </c>
      <c r="B15" s="24" t="s">
        <v>1654</v>
      </c>
      <c r="C15" s="24" t="s">
        <v>1657</v>
      </c>
      <c r="D15" s="24" t="s">
        <v>1648</v>
      </c>
      <c r="E15" s="49"/>
      <c r="G15" s="40" t="s">
        <v>1653</v>
      </c>
      <c r="H15" s="24">
        <f t="shared" si="0"/>
        <v>0</v>
      </c>
      <c r="I15" s="28">
        <v>45</v>
      </c>
      <c r="J15" s="28">
        <f t="shared" si="1"/>
        <v>0</v>
      </c>
    </row>
    <row r="16" spans="1:10">
      <c r="A16" s="26" t="s">
        <v>912</v>
      </c>
      <c r="B16" s="24" t="s">
        <v>1654</v>
      </c>
      <c r="C16" s="24" t="s">
        <v>1659</v>
      </c>
      <c r="D16" s="24" t="s">
        <v>1648</v>
      </c>
      <c r="E16" s="49"/>
      <c r="G16" s="40" t="s">
        <v>1660</v>
      </c>
      <c r="H16" s="24">
        <f t="shared" si="0"/>
        <v>0</v>
      </c>
      <c r="I16" s="28">
        <v>200</v>
      </c>
      <c r="J16" s="28">
        <f t="shared" si="1"/>
        <v>0</v>
      </c>
    </row>
    <row r="17" spans="1:10">
      <c r="A17" s="26" t="s">
        <v>912</v>
      </c>
      <c r="B17" s="24" t="s">
        <v>1654</v>
      </c>
      <c r="C17" s="24" t="s">
        <v>1659</v>
      </c>
      <c r="D17" s="24" t="s">
        <v>1648</v>
      </c>
      <c r="E17" s="49"/>
      <c r="G17" s="40" t="s">
        <v>1651</v>
      </c>
      <c r="H17" s="24">
        <f t="shared" si="0"/>
        <v>0</v>
      </c>
      <c r="I17" s="28">
        <v>30</v>
      </c>
      <c r="J17" s="28">
        <f t="shared" si="1"/>
        <v>0</v>
      </c>
    </row>
    <row r="18" spans="1:10">
      <c r="A18" s="26" t="s">
        <v>912</v>
      </c>
      <c r="B18" s="24" t="s">
        <v>1654</v>
      </c>
      <c r="C18" s="24" t="s">
        <v>1659</v>
      </c>
      <c r="D18" s="24" t="s">
        <v>1648</v>
      </c>
      <c r="E18" s="49"/>
      <c r="G18" s="40" t="s">
        <v>1661</v>
      </c>
      <c r="H18" s="24">
        <f t="shared" si="0"/>
        <v>0</v>
      </c>
      <c r="I18" s="28">
        <v>35</v>
      </c>
      <c r="J18" s="28">
        <f t="shared" si="1"/>
        <v>0</v>
      </c>
    </row>
    <row r="19" spans="1:10">
      <c r="A19" s="26" t="s">
        <v>912</v>
      </c>
      <c r="B19" s="24" t="s">
        <v>1654</v>
      </c>
      <c r="C19" s="24" t="s">
        <v>1659</v>
      </c>
      <c r="D19" s="24" t="s">
        <v>1648</v>
      </c>
      <c r="E19" s="49"/>
      <c r="G19" s="40" t="s">
        <v>1662</v>
      </c>
      <c r="H19" s="24">
        <f t="shared" si="0"/>
        <v>0</v>
      </c>
      <c r="I19" s="28">
        <v>175</v>
      </c>
      <c r="J19" s="28">
        <f t="shared" si="1"/>
        <v>0</v>
      </c>
    </row>
    <row r="20" spans="1:10">
      <c r="A20" s="26" t="s">
        <v>912</v>
      </c>
      <c r="B20" s="24" t="s">
        <v>1654</v>
      </c>
      <c r="C20" s="24" t="s">
        <v>1659</v>
      </c>
      <c r="D20" s="24" t="s">
        <v>1648</v>
      </c>
      <c r="E20" s="49"/>
      <c r="G20" s="40" t="s">
        <v>1653</v>
      </c>
      <c r="H20" s="24">
        <f>E20*F20</f>
        <v>0</v>
      </c>
      <c r="I20" s="28">
        <v>45</v>
      </c>
      <c r="J20" s="28">
        <f>H20*I20</f>
        <v>0</v>
      </c>
    </row>
    <row r="21" spans="1:10">
      <c r="A21" s="26" t="s">
        <v>912</v>
      </c>
      <c r="B21" s="24" t="s">
        <v>1654</v>
      </c>
      <c r="C21" s="24" t="s">
        <v>1663</v>
      </c>
      <c r="D21" s="24" t="s">
        <v>1648</v>
      </c>
      <c r="E21" s="49"/>
      <c r="G21" s="40" t="s">
        <v>1660</v>
      </c>
      <c r="H21" s="24">
        <f t="shared" si="0"/>
        <v>0</v>
      </c>
      <c r="I21" s="28">
        <v>200</v>
      </c>
      <c r="J21" s="28">
        <f t="shared" si="1"/>
        <v>0</v>
      </c>
    </row>
    <row r="22" spans="1:10">
      <c r="A22" s="26" t="s">
        <v>912</v>
      </c>
      <c r="B22" s="24" t="s">
        <v>1654</v>
      </c>
      <c r="C22" s="24" t="s">
        <v>1663</v>
      </c>
      <c r="D22" s="24" t="s">
        <v>1648</v>
      </c>
      <c r="E22" s="49"/>
      <c r="G22" s="40" t="s">
        <v>1661</v>
      </c>
      <c r="H22" s="24">
        <f>E22*F22</f>
        <v>0</v>
      </c>
      <c r="I22" s="28">
        <v>35</v>
      </c>
      <c r="J22" s="28">
        <f>H22*I22</f>
        <v>0</v>
      </c>
    </row>
    <row r="23" spans="1:10">
      <c r="A23" s="26" t="s">
        <v>912</v>
      </c>
      <c r="B23" s="24" t="s">
        <v>1664</v>
      </c>
      <c r="C23" s="24" t="s">
        <v>1665</v>
      </c>
      <c r="D23" s="24" t="s">
        <v>1648</v>
      </c>
      <c r="E23" s="49"/>
      <c r="G23" s="40" t="s">
        <v>1649</v>
      </c>
      <c r="H23" s="24">
        <f t="shared" si="0"/>
        <v>0</v>
      </c>
      <c r="I23" s="28">
        <v>150</v>
      </c>
      <c r="J23" s="28">
        <f t="shared" si="1"/>
        <v>0</v>
      </c>
    </row>
    <row r="24" spans="1:10">
      <c r="A24" s="26" t="s">
        <v>912</v>
      </c>
      <c r="B24" s="24" t="s">
        <v>1664</v>
      </c>
      <c r="C24" s="24" t="s">
        <v>1665</v>
      </c>
      <c r="D24" s="24" t="s">
        <v>1648</v>
      </c>
      <c r="E24" s="49"/>
      <c r="G24" s="40" t="s">
        <v>1650</v>
      </c>
      <c r="H24" s="24">
        <f t="shared" si="0"/>
        <v>0</v>
      </c>
      <c r="I24" s="28">
        <v>35</v>
      </c>
      <c r="J24" s="28">
        <f t="shared" si="1"/>
        <v>0</v>
      </c>
    </row>
    <row r="25" spans="1:10">
      <c r="A25" s="26" t="s">
        <v>912</v>
      </c>
      <c r="B25" s="24" t="s">
        <v>1664</v>
      </c>
      <c r="C25" s="24" t="s">
        <v>1665</v>
      </c>
      <c r="D25" s="24" t="s">
        <v>1648</v>
      </c>
      <c r="E25" s="49"/>
      <c r="G25" s="40" t="s">
        <v>1651</v>
      </c>
      <c r="H25" s="24">
        <f t="shared" si="0"/>
        <v>0</v>
      </c>
      <c r="I25" s="28">
        <v>30</v>
      </c>
      <c r="J25" s="28">
        <f t="shared" si="1"/>
        <v>0</v>
      </c>
    </row>
    <row r="26" spans="1:10">
      <c r="A26" s="26" t="s">
        <v>912</v>
      </c>
      <c r="B26" s="24" t="s">
        <v>1664</v>
      </c>
      <c r="C26" s="24" t="s">
        <v>1665</v>
      </c>
      <c r="D26" s="24" t="s">
        <v>1648</v>
      </c>
      <c r="E26" s="49"/>
      <c r="G26" s="40" t="s">
        <v>1652</v>
      </c>
      <c r="H26" s="24">
        <f t="shared" si="0"/>
        <v>0</v>
      </c>
      <c r="I26" s="28">
        <v>22</v>
      </c>
      <c r="J26" s="28">
        <f t="shared" si="1"/>
        <v>0</v>
      </c>
    </row>
    <row r="27" spans="1:10">
      <c r="A27" s="26" t="s">
        <v>912</v>
      </c>
      <c r="B27" s="24" t="s">
        <v>1664</v>
      </c>
      <c r="C27" s="24" t="s">
        <v>1665</v>
      </c>
      <c r="D27" s="24" t="s">
        <v>1648</v>
      </c>
      <c r="E27" s="49"/>
      <c r="G27" s="40" t="s">
        <v>1653</v>
      </c>
      <c r="H27" s="24">
        <f t="shared" si="0"/>
        <v>0</v>
      </c>
      <c r="I27" s="28">
        <v>45</v>
      </c>
      <c r="J27" s="28">
        <f t="shared" si="1"/>
        <v>0</v>
      </c>
    </row>
    <row r="28" spans="1:10">
      <c r="A28" s="26" t="s">
        <v>912</v>
      </c>
      <c r="B28" s="24" t="s">
        <v>1664</v>
      </c>
      <c r="C28" s="24" t="s">
        <v>1666</v>
      </c>
      <c r="D28" s="24" t="s">
        <v>1667</v>
      </c>
      <c r="E28" s="49"/>
      <c r="G28" s="40" t="s">
        <v>1668</v>
      </c>
      <c r="H28" s="24">
        <f t="shared" si="0"/>
        <v>0</v>
      </c>
      <c r="I28" s="28">
        <v>150</v>
      </c>
      <c r="J28" s="28">
        <f t="shared" si="1"/>
        <v>0</v>
      </c>
    </row>
    <row r="29" spans="1:10">
      <c r="A29" s="26" t="s">
        <v>912</v>
      </c>
      <c r="B29" s="24" t="s">
        <v>1664</v>
      </c>
      <c r="C29" s="24" t="s">
        <v>1666</v>
      </c>
      <c r="D29" s="24" t="s">
        <v>1667</v>
      </c>
      <c r="E29" s="49"/>
      <c r="G29" s="40" t="s">
        <v>1669</v>
      </c>
      <c r="H29" s="24">
        <f t="shared" si="0"/>
        <v>0</v>
      </c>
      <c r="I29" s="28">
        <v>45</v>
      </c>
      <c r="J29" s="28">
        <f t="shared" si="1"/>
        <v>0</v>
      </c>
    </row>
    <row r="30" spans="1:10">
      <c r="A30" s="26" t="s">
        <v>912</v>
      </c>
      <c r="B30" s="24" t="s">
        <v>1664</v>
      </c>
      <c r="C30" s="24" t="s">
        <v>1666</v>
      </c>
      <c r="D30" s="24" t="s">
        <v>1667</v>
      </c>
      <c r="E30" s="49"/>
      <c r="G30" s="40" t="s">
        <v>1653</v>
      </c>
      <c r="H30" s="24">
        <f t="shared" si="0"/>
        <v>0</v>
      </c>
      <c r="I30" s="28">
        <v>45</v>
      </c>
      <c r="J30" s="28">
        <f t="shared" si="1"/>
        <v>0</v>
      </c>
    </row>
    <row r="31" spans="1:10">
      <c r="A31" s="26" t="s">
        <v>912</v>
      </c>
      <c r="B31" s="24" t="s">
        <v>1664</v>
      </c>
      <c r="C31" s="24" t="s">
        <v>1670</v>
      </c>
      <c r="D31" s="24" t="s">
        <v>1671</v>
      </c>
      <c r="E31" s="49"/>
      <c r="G31" s="40" t="s">
        <v>1651</v>
      </c>
      <c r="H31" s="24">
        <f t="shared" si="0"/>
        <v>0</v>
      </c>
      <c r="I31" s="28">
        <v>30</v>
      </c>
      <c r="J31" s="28">
        <f t="shared" si="1"/>
        <v>0</v>
      </c>
    </row>
    <row r="32" spans="1:10">
      <c r="A32" s="26" t="s">
        <v>912</v>
      </c>
      <c r="B32" s="24" t="s">
        <v>1664</v>
      </c>
      <c r="C32" s="24" t="s">
        <v>1670</v>
      </c>
      <c r="D32" s="24" t="s">
        <v>1671</v>
      </c>
      <c r="E32" s="49"/>
      <c r="G32" s="40" t="s">
        <v>1650</v>
      </c>
      <c r="H32" s="24">
        <f t="shared" si="0"/>
        <v>0</v>
      </c>
      <c r="I32" s="28">
        <v>35</v>
      </c>
      <c r="J32" s="28">
        <f t="shared" si="1"/>
        <v>0</v>
      </c>
    </row>
    <row r="33" spans="1:10">
      <c r="A33" s="26" t="s">
        <v>912</v>
      </c>
      <c r="B33" s="24" t="s">
        <v>1664</v>
      </c>
      <c r="C33" s="24" t="s">
        <v>1670</v>
      </c>
      <c r="D33" s="24" t="s">
        <v>1671</v>
      </c>
      <c r="E33" s="49"/>
      <c r="G33" s="40" t="s">
        <v>1653</v>
      </c>
      <c r="H33" s="24">
        <f t="shared" si="0"/>
        <v>0</v>
      </c>
      <c r="I33" s="28">
        <v>45</v>
      </c>
      <c r="J33" s="28">
        <f t="shared" si="1"/>
        <v>0</v>
      </c>
    </row>
    <row r="34" spans="1:10">
      <c r="A34" s="26" t="s">
        <v>912</v>
      </c>
      <c r="B34" s="24" t="s">
        <v>1664</v>
      </c>
      <c r="C34" s="24" t="s">
        <v>1670</v>
      </c>
      <c r="D34" s="24" t="s">
        <v>1667</v>
      </c>
      <c r="E34" s="49"/>
      <c r="G34" s="40" t="s">
        <v>1672</v>
      </c>
      <c r="H34" s="24">
        <f t="shared" si="0"/>
        <v>0</v>
      </c>
      <c r="I34" s="28">
        <v>45</v>
      </c>
      <c r="J34" s="28">
        <f t="shared" si="1"/>
        <v>0</v>
      </c>
    </row>
    <row r="35" spans="1:10">
      <c r="A35" s="26" t="s">
        <v>912</v>
      </c>
      <c r="B35" s="24" t="s">
        <v>1664</v>
      </c>
      <c r="C35" s="24" t="s">
        <v>1670</v>
      </c>
      <c r="D35" s="24" t="s">
        <v>1667</v>
      </c>
      <c r="E35" s="49"/>
      <c r="G35" s="40" t="s">
        <v>1669</v>
      </c>
      <c r="H35" s="24">
        <f t="shared" si="0"/>
        <v>0</v>
      </c>
      <c r="I35" s="28">
        <v>45</v>
      </c>
      <c r="J35" s="28">
        <f t="shared" si="1"/>
        <v>0</v>
      </c>
    </row>
    <row r="36" spans="1:10">
      <c r="A36" s="26" t="s">
        <v>912</v>
      </c>
      <c r="B36" s="24" t="s">
        <v>1664</v>
      </c>
      <c r="C36" s="24" t="s">
        <v>1670</v>
      </c>
      <c r="D36" s="24" t="s">
        <v>1667</v>
      </c>
      <c r="E36" s="49"/>
      <c r="G36" s="40" t="s">
        <v>1653</v>
      </c>
      <c r="H36" s="24">
        <f t="shared" si="0"/>
        <v>0</v>
      </c>
      <c r="I36" s="28">
        <v>45</v>
      </c>
      <c r="J36" s="28">
        <f t="shared" si="1"/>
        <v>0</v>
      </c>
    </row>
    <row r="37" spans="1:10">
      <c r="A37" s="26" t="s">
        <v>1673</v>
      </c>
      <c r="B37" s="24" t="s">
        <v>1674</v>
      </c>
      <c r="C37" s="24" t="s">
        <v>1675</v>
      </c>
      <c r="D37" s="24" t="s">
        <v>1648</v>
      </c>
      <c r="E37" s="49"/>
      <c r="G37" s="40" t="s">
        <v>1649</v>
      </c>
      <c r="H37" s="24">
        <f t="shared" si="0"/>
        <v>0</v>
      </c>
      <c r="I37" s="28">
        <v>150</v>
      </c>
      <c r="J37" s="28">
        <f t="shared" si="1"/>
        <v>0</v>
      </c>
    </row>
    <row r="38" spans="1:10">
      <c r="A38" s="26" t="s">
        <v>1673</v>
      </c>
      <c r="B38" s="24" t="s">
        <v>1674</v>
      </c>
      <c r="C38" s="24" t="s">
        <v>1675</v>
      </c>
      <c r="D38" s="24" t="s">
        <v>1648</v>
      </c>
      <c r="E38" s="49"/>
      <c r="G38" s="40" t="s">
        <v>1650</v>
      </c>
      <c r="H38" s="24">
        <f t="shared" si="0"/>
        <v>0</v>
      </c>
      <c r="I38" s="28">
        <v>35</v>
      </c>
      <c r="J38" s="28">
        <f t="shared" si="1"/>
        <v>0</v>
      </c>
    </row>
    <row r="39" spans="1:10">
      <c r="A39" s="26" t="s">
        <v>1673</v>
      </c>
      <c r="B39" s="24" t="s">
        <v>1674</v>
      </c>
      <c r="C39" s="24" t="s">
        <v>1675</v>
      </c>
      <c r="D39" s="24" t="s">
        <v>1648</v>
      </c>
      <c r="E39" s="49"/>
      <c r="G39" s="40" t="s">
        <v>1651</v>
      </c>
      <c r="H39" s="24">
        <f t="shared" si="0"/>
        <v>0</v>
      </c>
      <c r="I39" s="28">
        <v>30</v>
      </c>
      <c r="J39" s="28">
        <f t="shared" si="1"/>
        <v>0</v>
      </c>
    </row>
    <row r="40" spans="1:10">
      <c r="A40" s="26" t="s">
        <v>1673</v>
      </c>
      <c r="B40" s="24" t="s">
        <v>1674</v>
      </c>
      <c r="C40" s="24" t="s">
        <v>1675</v>
      </c>
      <c r="D40" s="24" t="s">
        <v>1648</v>
      </c>
      <c r="E40" s="49"/>
      <c r="G40" s="40" t="s">
        <v>1652</v>
      </c>
      <c r="H40" s="24">
        <f t="shared" si="0"/>
        <v>0</v>
      </c>
      <c r="I40" s="28">
        <v>22</v>
      </c>
      <c r="J40" s="28">
        <f t="shared" si="1"/>
        <v>0</v>
      </c>
    </row>
    <row r="41" spans="1:10">
      <c r="A41" s="26" t="s">
        <v>1673</v>
      </c>
      <c r="B41" s="24" t="s">
        <v>1674</v>
      </c>
      <c r="C41" s="24" t="s">
        <v>1675</v>
      </c>
      <c r="D41" s="24" t="s">
        <v>1648</v>
      </c>
      <c r="E41" s="49"/>
      <c r="G41" s="40" t="s">
        <v>1653</v>
      </c>
      <c r="H41" s="24">
        <f t="shared" si="0"/>
        <v>0</v>
      </c>
      <c r="I41" s="28">
        <v>45</v>
      </c>
      <c r="J41" s="28">
        <f t="shared" si="1"/>
        <v>0</v>
      </c>
    </row>
    <row r="42" spans="1:10">
      <c r="A42" s="26" t="s">
        <v>1673</v>
      </c>
      <c r="B42" s="24" t="s">
        <v>1674</v>
      </c>
      <c r="C42" s="24" t="s">
        <v>1676</v>
      </c>
      <c r="D42" s="24" t="s">
        <v>1671</v>
      </c>
      <c r="E42" s="49"/>
      <c r="G42" s="40" t="s">
        <v>1649</v>
      </c>
      <c r="H42" s="24">
        <f t="shared" si="0"/>
        <v>0</v>
      </c>
      <c r="I42" s="28">
        <v>150</v>
      </c>
      <c r="J42" s="28">
        <f t="shared" si="1"/>
        <v>0</v>
      </c>
    </row>
    <row r="43" spans="1:10">
      <c r="A43" s="26" t="s">
        <v>1673</v>
      </c>
      <c r="B43" s="24" t="s">
        <v>1674</v>
      </c>
      <c r="C43" s="24" t="s">
        <v>1676</v>
      </c>
      <c r="D43" s="24" t="s">
        <v>1671</v>
      </c>
      <c r="E43" s="49"/>
      <c r="G43" s="40" t="s">
        <v>1651</v>
      </c>
      <c r="H43" s="24">
        <f t="shared" si="0"/>
        <v>0</v>
      </c>
      <c r="I43" s="28">
        <v>30</v>
      </c>
      <c r="J43" s="28">
        <f t="shared" si="1"/>
        <v>0</v>
      </c>
    </row>
    <row r="44" spans="1:10">
      <c r="A44" s="26" t="s">
        <v>1673</v>
      </c>
      <c r="B44" s="24" t="s">
        <v>1674</v>
      </c>
      <c r="C44" s="24" t="s">
        <v>1676</v>
      </c>
      <c r="D44" s="24" t="s">
        <v>1671</v>
      </c>
      <c r="E44" s="49"/>
      <c r="G44" s="40" t="s">
        <v>1650</v>
      </c>
      <c r="H44" s="24">
        <f t="shared" si="0"/>
        <v>0</v>
      </c>
      <c r="I44" s="28">
        <v>35</v>
      </c>
      <c r="J44" s="28">
        <f t="shared" si="1"/>
        <v>0</v>
      </c>
    </row>
    <row r="45" spans="1:10">
      <c r="A45" s="26" t="s">
        <v>1673</v>
      </c>
      <c r="B45" s="24" t="s">
        <v>1674</v>
      </c>
      <c r="C45" s="24" t="s">
        <v>1676</v>
      </c>
      <c r="D45" s="24" t="s">
        <v>1671</v>
      </c>
      <c r="E45" s="49"/>
      <c r="G45" s="40" t="s">
        <v>1653</v>
      </c>
      <c r="H45" s="24">
        <f t="shared" si="0"/>
        <v>0</v>
      </c>
      <c r="I45" s="28">
        <v>45</v>
      </c>
      <c r="J45" s="28">
        <f t="shared" si="1"/>
        <v>0</v>
      </c>
    </row>
    <row r="46" spans="1:10">
      <c r="A46" s="26" t="s">
        <v>1673</v>
      </c>
      <c r="B46" s="24" t="s">
        <v>1674</v>
      </c>
      <c r="C46" s="24" t="s">
        <v>1677</v>
      </c>
      <c r="D46" s="24" t="s">
        <v>1667</v>
      </c>
      <c r="E46" s="49"/>
      <c r="G46" s="40" t="s">
        <v>1668</v>
      </c>
      <c r="H46" s="24">
        <f t="shared" si="0"/>
        <v>0</v>
      </c>
      <c r="I46" s="28">
        <v>150</v>
      </c>
      <c r="J46" s="28">
        <f t="shared" si="1"/>
        <v>0</v>
      </c>
    </row>
    <row r="47" spans="1:10">
      <c r="A47" s="26" t="s">
        <v>1673</v>
      </c>
      <c r="B47" s="24" t="s">
        <v>1674</v>
      </c>
      <c r="C47" s="24" t="s">
        <v>1677</v>
      </c>
      <c r="D47" s="24" t="s">
        <v>1667</v>
      </c>
      <c r="E47" s="49"/>
      <c r="G47" s="40" t="s">
        <v>1678</v>
      </c>
      <c r="H47" s="24">
        <f t="shared" si="0"/>
        <v>0</v>
      </c>
      <c r="I47" s="28">
        <v>35</v>
      </c>
      <c r="J47" s="28">
        <f t="shared" si="1"/>
        <v>0</v>
      </c>
    </row>
    <row r="48" spans="1:10">
      <c r="A48" s="26" t="s">
        <v>1673</v>
      </c>
      <c r="B48" s="24" t="s">
        <v>1674</v>
      </c>
      <c r="C48" s="24" t="s">
        <v>1677</v>
      </c>
      <c r="D48" s="24" t="s">
        <v>1667</v>
      </c>
      <c r="E48" s="49"/>
      <c r="G48" s="40" t="s">
        <v>1679</v>
      </c>
      <c r="H48" s="24">
        <f t="shared" si="0"/>
        <v>0</v>
      </c>
      <c r="I48" s="28">
        <v>45</v>
      </c>
      <c r="J48" s="28">
        <f t="shared" si="1"/>
        <v>0</v>
      </c>
    </row>
    <row r="49" spans="1:10">
      <c r="A49" s="26" t="s">
        <v>1673</v>
      </c>
      <c r="B49" s="24" t="s">
        <v>1674</v>
      </c>
      <c r="C49" s="24" t="s">
        <v>1677</v>
      </c>
      <c r="D49" s="24" t="s">
        <v>1667</v>
      </c>
      <c r="E49" s="49"/>
      <c r="G49" s="40" t="s">
        <v>1653</v>
      </c>
      <c r="H49" s="24">
        <f t="shared" si="0"/>
        <v>0</v>
      </c>
      <c r="I49" s="28">
        <v>45</v>
      </c>
      <c r="J49" s="28">
        <f t="shared" si="1"/>
        <v>0</v>
      </c>
    </row>
    <row r="50" spans="1:10">
      <c r="A50" s="26" t="s">
        <v>1673</v>
      </c>
      <c r="B50" s="24" t="s">
        <v>568</v>
      </c>
      <c r="C50" s="24" t="s">
        <v>1675</v>
      </c>
      <c r="D50" s="24" t="s">
        <v>1648</v>
      </c>
      <c r="E50" s="49"/>
      <c r="G50" s="40" t="s">
        <v>1649</v>
      </c>
      <c r="H50" s="24">
        <f t="shared" si="0"/>
        <v>0</v>
      </c>
      <c r="I50" s="28">
        <v>150</v>
      </c>
      <c r="J50" s="28">
        <f t="shared" si="1"/>
        <v>0</v>
      </c>
    </row>
    <row r="51" spans="1:10">
      <c r="A51" s="26" t="s">
        <v>1673</v>
      </c>
      <c r="B51" s="24" t="s">
        <v>568</v>
      </c>
      <c r="C51" s="24" t="s">
        <v>1675</v>
      </c>
      <c r="D51" s="24" t="s">
        <v>1648</v>
      </c>
      <c r="E51" s="49"/>
      <c r="G51" s="40" t="s">
        <v>1650</v>
      </c>
      <c r="H51" s="24">
        <f t="shared" si="0"/>
        <v>0</v>
      </c>
      <c r="I51" s="28">
        <v>35</v>
      </c>
      <c r="J51" s="28">
        <f t="shared" si="1"/>
        <v>0</v>
      </c>
    </row>
    <row r="52" spans="1:10">
      <c r="A52" s="26" t="s">
        <v>1673</v>
      </c>
      <c r="B52" s="24" t="s">
        <v>568</v>
      </c>
      <c r="C52" s="24" t="s">
        <v>1675</v>
      </c>
      <c r="D52" s="24" t="s">
        <v>1648</v>
      </c>
      <c r="E52" s="49"/>
      <c r="G52" s="40" t="s">
        <v>1651</v>
      </c>
      <c r="H52" s="24">
        <f t="shared" si="0"/>
        <v>0</v>
      </c>
      <c r="I52" s="28">
        <v>30</v>
      </c>
      <c r="J52" s="28">
        <f t="shared" si="1"/>
        <v>0</v>
      </c>
    </row>
    <row r="53" spans="1:10">
      <c r="A53" s="26" t="s">
        <v>1673</v>
      </c>
      <c r="B53" s="24" t="s">
        <v>568</v>
      </c>
      <c r="C53" s="24" t="s">
        <v>1675</v>
      </c>
      <c r="D53" s="24" t="s">
        <v>1648</v>
      </c>
      <c r="E53" s="49"/>
      <c r="G53" s="40" t="s">
        <v>1652</v>
      </c>
      <c r="H53" s="24">
        <f t="shared" si="0"/>
        <v>0</v>
      </c>
      <c r="I53" s="28">
        <v>22</v>
      </c>
      <c r="J53" s="28">
        <f t="shared" si="1"/>
        <v>0</v>
      </c>
    </row>
    <row r="54" spans="1:10">
      <c r="A54" s="26" t="s">
        <v>1673</v>
      </c>
      <c r="B54" s="24" t="s">
        <v>568</v>
      </c>
      <c r="C54" s="24" t="s">
        <v>1675</v>
      </c>
      <c r="D54" s="24" t="s">
        <v>1648</v>
      </c>
      <c r="E54" s="49"/>
      <c r="G54" s="40" t="s">
        <v>1653</v>
      </c>
      <c r="H54" s="24">
        <f t="shared" si="0"/>
        <v>0</v>
      </c>
      <c r="I54" s="28">
        <v>45</v>
      </c>
      <c r="J54" s="28">
        <f t="shared" si="1"/>
        <v>0</v>
      </c>
    </row>
    <row r="55" spans="1:10">
      <c r="A55" s="26" t="s">
        <v>1673</v>
      </c>
      <c r="B55" s="24" t="s">
        <v>568</v>
      </c>
      <c r="C55" s="24" t="s">
        <v>1680</v>
      </c>
      <c r="D55" s="24" t="s">
        <v>1671</v>
      </c>
      <c r="E55" s="49"/>
      <c r="G55" s="40" t="s">
        <v>1649</v>
      </c>
      <c r="H55" s="24">
        <f>E55*F55</f>
        <v>0</v>
      </c>
      <c r="I55" s="28">
        <v>150</v>
      </c>
      <c r="J55" s="28">
        <f>H55*I55</f>
        <v>0</v>
      </c>
    </row>
    <row r="56" spans="1:10">
      <c r="A56" s="26" t="s">
        <v>1673</v>
      </c>
      <c r="B56" s="24" t="s">
        <v>568</v>
      </c>
      <c r="C56" s="24" t="s">
        <v>1680</v>
      </c>
      <c r="D56" s="24" t="s">
        <v>1671</v>
      </c>
      <c r="E56" s="49"/>
      <c r="G56" s="40" t="s">
        <v>1681</v>
      </c>
      <c r="H56" s="24">
        <f t="shared" ref="H56:H68" si="2">E56*F56</f>
        <v>0</v>
      </c>
      <c r="I56" s="28">
        <v>60</v>
      </c>
      <c r="J56" s="28">
        <f t="shared" ref="J56:J107" si="3">H56*I56</f>
        <v>0</v>
      </c>
    </row>
    <row r="57" spans="1:10">
      <c r="A57" s="26" t="s">
        <v>1673</v>
      </c>
      <c r="B57" s="24" t="s">
        <v>568</v>
      </c>
      <c r="C57" s="24" t="s">
        <v>1680</v>
      </c>
      <c r="D57" s="24" t="s">
        <v>1671</v>
      </c>
      <c r="E57" s="49"/>
      <c r="G57" s="40" t="s">
        <v>1651</v>
      </c>
      <c r="H57" s="24">
        <f t="shared" si="2"/>
        <v>0</v>
      </c>
      <c r="I57" s="28">
        <v>30</v>
      </c>
      <c r="J57" s="28">
        <f t="shared" si="3"/>
        <v>0</v>
      </c>
    </row>
    <row r="58" spans="1:10">
      <c r="A58" s="26" t="s">
        <v>1673</v>
      </c>
      <c r="B58" s="24" t="s">
        <v>568</v>
      </c>
      <c r="C58" s="24" t="s">
        <v>1680</v>
      </c>
      <c r="D58" s="24" t="s">
        <v>1671</v>
      </c>
      <c r="E58" s="49"/>
      <c r="G58" s="40" t="s">
        <v>1650</v>
      </c>
      <c r="H58" s="24">
        <f t="shared" si="2"/>
        <v>0</v>
      </c>
      <c r="I58" s="28">
        <v>35</v>
      </c>
      <c r="J58" s="28">
        <f t="shared" si="3"/>
        <v>0</v>
      </c>
    </row>
    <row r="59" spans="1:10">
      <c r="A59" s="26" t="s">
        <v>1673</v>
      </c>
      <c r="B59" s="24" t="s">
        <v>568</v>
      </c>
      <c r="C59" s="24" t="s">
        <v>1680</v>
      </c>
      <c r="D59" s="24" t="s">
        <v>1671</v>
      </c>
      <c r="E59" s="49"/>
      <c r="G59" s="40" t="s">
        <v>1682</v>
      </c>
      <c r="H59" s="24">
        <f t="shared" si="2"/>
        <v>0</v>
      </c>
      <c r="I59" s="28">
        <v>40</v>
      </c>
      <c r="J59" s="28">
        <f t="shared" si="3"/>
        <v>0</v>
      </c>
    </row>
    <row r="60" spans="1:10">
      <c r="A60" s="26" t="s">
        <v>1673</v>
      </c>
      <c r="B60" s="24" t="s">
        <v>568</v>
      </c>
      <c r="C60" s="24" t="s">
        <v>1680</v>
      </c>
      <c r="D60" s="24" t="s">
        <v>1671</v>
      </c>
      <c r="E60" s="49"/>
      <c r="G60" s="40" t="s">
        <v>1652</v>
      </c>
      <c r="H60" s="24">
        <f t="shared" si="2"/>
        <v>0</v>
      </c>
      <c r="I60" s="28">
        <v>22</v>
      </c>
      <c r="J60" s="28">
        <f t="shared" si="3"/>
        <v>0</v>
      </c>
    </row>
    <row r="61" spans="1:10">
      <c r="A61" s="26" t="s">
        <v>1673</v>
      </c>
      <c r="B61" s="24" t="s">
        <v>568</v>
      </c>
      <c r="C61" s="24" t="s">
        <v>1680</v>
      </c>
      <c r="D61" s="24" t="s">
        <v>1671</v>
      </c>
      <c r="E61" s="49"/>
      <c r="G61" s="40" t="s">
        <v>1653</v>
      </c>
      <c r="H61" s="24">
        <f t="shared" si="2"/>
        <v>0</v>
      </c>
      <c r="I61" s="28">
        <v>45</v>
      </c>
      <c r="J61" s="28">
        <f t="shared" si="3"/>
        <v>0</v>
      </c>
    </row>
    <row r="62" spans="1:10">
      <c r="A62" s="26" t="s">
        <v>1673</v>
      </c>
      <c r="B62" s="24" t="s">
        <v>568</v>
      </c>
      <c r="C62" s="24" t="s">
        <v>1680</v>
      </c>
      <c r="D62" s="24" t="s">
        <v>1667</v>
      </c>
      <c r="E62" s="49"/>
      <c r="G62" s="40" t="s">
        <v>1668</v>
      </c>
      <c r="H62" s="24">
        <f>E62*F62</f>
        <v>0</v>
      </c>
      <c r="I62" s="28">
        <v>150</v>
      </c>
      <c r="J62" s="28">
        <f>H62*I62</f>
        <v>0</v>
      </c>
    </row>
    <row r="63" spans="1:10">
      <c r="A63" s="26" t="s">
        <v>1673</v>
      </c>
      <c r="B63" s="24" t="s">
        <v>568</v>
      </c>
      <c r="C63" s="24" t="s">
        <v>1680</v>
      </c>
      <c r="D63" s="24" t="s">
        <v>1667</v>
      </c>
      <c r="E63" s="49"/>
      <c r="G63" s="40" t="s">
        <v>1683</v>
      </c>
      <c r="H63" s="24">
        <f t="shared" si="2"/>
        <v>0</v>
      </c>
      <c r="I63" s="28">
        <v>50</v>
      </c>
      <c r="J63" s="28">
        <f t="shared" si="3"/>
        <v>0</v>
      </c>
    </row>
    <row r="64" spans="1:10">
      <c r="A64" s="26" t="s">
        <v>1673</v>
      </c>
      <c r="B64" s="24" t="s">
        <v>568</v>
      </c>
      <c r="C64" s="24" t="s">
        <v>1680</v>
      </c>
      <c r="D64" s="24" t="s">
        <v>1667</v>
      </c>
      <c r="E64" s="49"/>
      <c r="G64" s="40" t="s">
        <v>1669</v>
      </c>
      <c r="H64" s="24">
        <f t="shared" si="2"/>
        <v>0</v>
      </c>
      <c r="I64" s="28">
        <v>45</v>
      </c>
      <c r="J64" s="28">
        <f t="shared" si="3"/>
        <v>0</v>
      </c>
    </row>
    <row r="65" spans="1:10">
      <c r="A65" s="26" t="s">
        <v>1673</v>
      </c>
      <c r="B65" s="24" t="s">
        <v>568</v>
      </c>
      <c r="C65" s="24" t="s">
        <v>1680</v>
      </c>
      <c r="D65" s="24" t="s">
        <v>1667</v>
      </c>
      <c r="E65" s="49"/>
      <c r="G65" s="40" t="s">
        <v>1682</v>
      </c>
      <c r="H65" s="24">
        <f t="shared" si="2"/>
        <v>0</v>
      </c>
      <c r="I65" s="28">
        <v>40</v>
      </c>
      <c r="J65" s="28">
        <f t="shared" si="3"/>
        <v>0</v>
      </c>
    </row>
    <row r="66" spans="1:10">
      <c r="A66" s="26" t="s">
        <v>1673</v>
      </c>
      <c r="B66" s="24" t="s">
        <v>568</v>
      </c>
      <c r="C66" s="24" t="s">
        <v>1680</v>
      </c>
      <c r="D66" s="24" t="s">
        <v>1667</v>
      </c>
      <c r="E66" s="49"/>
      <c r="G66" s="40" t="s">
        <v>1652</v>
      </c>
      <c r="H66" s="24">
        <f t="shared" si="2"/>
        <v>0</v>
      </c>
      <c r="I66" s="28">
        <v>22</v>
      </c>
      <c r="J66" s="28">
        <f t="shared" si="3"/>
        <v>0</v>
      </c>
    </row>
    <row r="67" spans="1:10">
      <c r="A67" s="26" t="s">
        <v>1673</v>
      </c>
      <c r="B67" s="24" t="s">
        <v>568</v>
      </c>
      <c r="C67" s="24" t="s">
        <v>1680</v>
      </c>
      <c r="D67" s="24" t="s">
        <v>1667</v>
      </c>
      <c r="E67" s="49"/>
      <c r="G67" s="40" t="s">
        <v>1684</v>
      </c>
      <c r="H67" s="24">
        <f t="shared" si="2"/>
        <v>0</v>
      </c>
      <c r="I67" s="28">
        <v>40</v>
      </c>
      <c r="J67" s="28">
        <f t="shared" si="3"/>
        <v>0</v>
      </c>
    </row>
    <row r="68" spans="1:10">
      <c r="A68" s="26" t="s">
        <v>1673</v>
      </c>
      <c r="B68" s="24" t="s">
        <v>568</v>
      </c>
      <c r="C68" s="24" t="s">
        <v>1680</v>
      </c>
      <c r="D68" s="24" t="s">
        <v>1667</v>
      </c>
      <c r="E68" s="49"/>
      <c r="G68" s="40" t="s">
        <v>1653</v>
      </c>
      <c r="H68" s="24">
        <f t="shared" si="2"/>
        <v>0</v>
      </c>
      <c r="I68" s="28">
        <v>45</v>
      </c>
      <c r="J68" s="28">
        <f t="shared" si="3"/>
        <v>0</v>
      </c>
    </row>
    <row r="69" spans="1:10">
      <c r="A69" s="26" t="s">
        <v>1673</v>
      </c>
      <c r="B69" s="24" t="s">
        <v>6</v>
      </c>
      <c r="C69" s="24" t="s">
        <v>1665</v>
      </c>
      <c r="D69" s="24" t="s">
        <v>1671</v>
      </c>
      <c r="E69" s="49"/>
      <c r="G69" s="40" t="s">
        <v>1649</v>
      </c>
      <c r="H69" s="24">
        <f t="shared" si="0"/>
        <v>0</v>
      </c>
      <c r="I69" s="28">
        <v>150</v>
      </c>
      <c r="J69" s="28">
        <f t="shared" si="3"/>
        <v>0</v>
      </c>
    </row>
    <row r="70" spans="1:10">
      <c r="A70" s="26" t="s">
        <v>1673</v>
      </c>
      <c r="B70" s="24" t="s">
        <v>6</v>
      </c>
      <c r="C70" s="24" t="s">
        <v>1665</v>
      </c>
      <c r="D70" s="24" t="s">
        <v>1671</v>
      </c>
      <c r="E70" s="49"/>
      <c r="G70" s="40" t="s">
        <v>1650</v>
      </c>
      <c r="H70" s="24">
        <f t="shared" si="0"/>
        <v>0</v>
      </c>
      <c r="I70" s="28">
        <v>35</v>
      </c>
      <c r="J70" s="28">
        <f t="shared" si="3"/>
        <v>0</v>
      </c>
    </row>
    <row r="71" spans="1:10">
      <c r="A71" s="26" t="s">
        <v>1673</v>
      </c>
      <c r="B71" s="24" t="s">
        <v>6</v>
      </c>
      <c r="C71" s="24" t="s">
        <v>1665</v>
      </c>
      <c r="D71" s="24" t="s">
        <v>1671</v>
      </c>
      <c r="E71" s="49"/>
      <c r="G71" s="40" t="s">
        <v>1651</v>
      </c>
      <c r="H71" s="24">
        <f t="shared" ref="H71:H102" si="4">E71*F71</f>
        <v>0</v>
      </c>
      <c r="I71" s="28">
        <v>30</v>
      </c>
      <c r="J71" s="28">
        <f t="shared" si="3"/>
        <v>0</v>
      </c>
    </row>
    <row r="72" spans="1:10">
      <c r="A72" s="26" t="s">
        <v>1673</v>
      </c>
      <c r="B72" s="24" t="s">
        <v>6</v>
      </c>
      <c r="C72" s="24" t="s">
        <v>1665</v>
      </c>
      <c r="D72" s="24" t="s">
        <v>1671</v>
      </c>
      <c r="E72" s="49"/>
      <c r="G72" s="40" t="s">
        <v>1652</v>
      </c>
      <c r="H72" s="24">
        <f t="shared" si="4"/>
        <v>0</v>
      </c>
      <c r="I72" s="28">
        <v>22</v>
      </c>
      <c r="J72" s="28">
        <f t="shared" si="3"/>
        <v>0</v>
      </c>
    </row>
    <row r="73" spans="1:10">
      <c r="A73" s="26" t="s">
        <v>1673</v>
      </c>
      <c r="B73" s="24" t="s">
        <v>6</v>
      </c>
      <c r="C73" s="24" t="s">
        <v>1665</v>
      </c>
      <c r="D73" s="24" t="s">
        <v>1671</v>
      </c>
      <c r="E73" s="49"/>
      <c r="G73" s="40" t="s">
        <v>1653</v>
      </c>
      <c r="H73" s="24">
        <f t="shared" si="4"/>
        <v>0</v>
      </c>
      <c r="I73" s="28">
        <v>45</v>
      </c>
      <c r="J73" s="28">
        <f t="shared" si="3"/>
        <v>0</v>
      </c>
    </row>
    <row r="74" spans="1:10">
      <c r="A74" s="26" t="s">
        <v>1673</v>
      </c>
      <c r="B74" s="24" t="s">
        <v>6</v>
      </c>
      <c r="C74" s="24" t="s">
        <v>1685</v>
      </c>
      <c r="D74" s="24" t="s">
        <v>1671</v>
      </c>
      <c r="E74" s="49"/>
      <c r="G74" s="40" t="s">
        <v>1649</v>
      </c>
      <c r="H74" s="24">
        <f t="shared" si="4"/>
        <v>0</v>
      </c>
      <c r="I74" s="28">
        <v>150</v>
      </c>
      <c r="J74" s="28">
        <f t="shared" si="3"/>
        <v>0</v>
      </c>
    </row>
    <row r="75" spans="1:10">
      <c r="A75" s="26" t="s">
        <v>1673</v>
      </c>
      <c r="B75" s="24" t="s">
        <v>6</v>
      </c>
      <c r="C75" s="24" t="s">
        <v>1685</v>
      </c>
      <c r="D75" s="24" t="s">
        <v>1671</v>
      </c>
      <c r="E75" s="49"/>
      <c r="G75" s="40" t="s">
        <v>1650</v>
      </c>
      <c r="H75" s="24">
        <f t="shared" si="4"/>
        <v>0</v>
      </c>
      <c r="I75" s="28">
        <v>35</v>
      </c>
      <c r="J75" s="28">
        <f t="shared" si="3"/>
        <v>0</v>
      </c>
    </row>
    <row r="76" spans="1:10">
      <c r="A76" s="26" t="s">
        <v>1673</v>
      </c>
      <c r="B76" s="24" t="s">
        <v>6</v>
      </c>
      <c r="C76" s="24" t="s">
        <v>1685</v>
      </c>
      <c r="D76" s="24" t="s">
        <v>1671</v>
      </c>
      <c r="E76" s="49"/>
      <c r="G76" s="40" t="s">
        <v>1651</v>
      </c>
      <c r="H76" s="24">
        <f t="shared" si="4"/>
        <v>0</v>
      </c>
      <c r="I76" s="28">
        <v>30</v>
      </c>
      <c r="J76" s="28">
        <f t="shared" si="3"/>
        <v>0</v>
      </c>
    </row>
    <row r="77" spans="1:10">
      <c r="A77" s="26" t="s">
        <v>1673</v>
      </c>
      <c r="B77" s="24" t="s">
        <v>6</v>
      </c>
      <c r="C77" s="24" t="s">
        <v>1685</v>
      </c>
      <c r="D77" s="24" t="s">
        <v>1671</v>
      </c>
      <c r="E77" s="49"/>
      <c r="G77" s="40" t="s">
        <v>1652</v>
      </c>
      <c r="H77" s="24">
        <f t="shared" si="4"/>
        <v>0</v>
      </c>
      <c r="I77" s="28">
        <v>22</v>
      </c>
      <c r="J77" s="28">
        <f t="shared" si="3"/>
        <v>0</v>
      </c>
    </row>
    <row r="78" spans="1:10">
      <c r="A78" s="26" t="s">
        <v>1673</v>
      </c>
      <c r="B78" s="24" t="s">
        <v>6</v>
      </c>
      <c r="C78" s="24" t="s">
        <v>1685</v>
      </c>
      <c r="D78" s="24" t="s">
        <v>1671</v>
      </c>
      <c r="E78" s="49"/>
      <c r="G78" s="40" t="s">
        <v>1653</v>
      </c>
      <c r="H78" s="24">
        <f t="shared" si="4"/>
        <v>0</v>
      </c>
      <c r="I78" s="28">
        <v>45</v>
      </c>
      <c r="J78" s="28">
        <f t="shared" si="3"/>
        <v>0</v>
      </c>
    </row>
    <row r="79" spans="1:10">
      <c r="A79" s="26" t="s">
        <v>1673</v>
      </c>
      <c r="B79" s="24" t="s">
        <v>6</v>
      </c>
      <c r="C79" s="24" t="s">
        <v>1685</v>
      </c>
      <c r="D79" s="24" t="s">
        <v>1667</v>
      </c>
      <c r="E79" s="49"/>
      <c r="G79" s="40" t="s">
        <v>1668</v>
      </c>
      <c r="H79" s="24">
        <f t="shared" si="4"/>
        <v>0</v>
      </c>
      <c r="I79" s="28">
        <v>150</v>
      </c>
      <c r="J79" s="28">
        <f t="shared" si="3"/>
        <v>0</v>
      </c>
    </row>
    <row r="80" spans="1:10">
      <c r="A80" s="26" t="s">
        <v>1673</v>
      </c>
      <c r="B80" s="24" t="s">
        <v>6</v>
      </c>
      <c r="C80" s="24" t="s">
        <v>1685</v>
      </c>
      <c r="D80" s="24" t="s">
        <v>1667</v>
      </c>
      <c r="E80" s="49"/>
      <c r="G80" s="40" t="s">
        <v>1669</v>
      </c>
      <c r="H80" s="24">
        <f t="shared" si="4"/>
        <v>0</v>
      </c>
      <c r="I80" s="28">
        <v>45</v>
      </c>
      <c r="J80" s="28">
        <f t="shared" si="3"/>
        <v>0</v>
      </c>
    </row>
    <row r="81" spans="1:10">
      <c r="A81" s="26" t="s">
        <v>1673</v>
      </c>
      <c r="B81" s="24" t="s">
        <v>6</v>
      </c>
      <c r="C81" s="24" t="s">
        <v>1685</v>
      </c>
      <c r="D81" s="24" t="s">
        <v>1667</v>
      </c>
      <c r="E81" s="49"/>
      <c r="G81" s="40" t="s">
        <v>1679</v>
      </c>
      <c r="H81" s="24">
        <f t="shared" si="4"/>
        <v>0</v>
      </c>
      <c r="I81" s="28">
        <v>45</v>
      </c>
      <c r="J81" s="28">
        <f t="shared" si="3"/>
        <v>0</v>
      </c>
    </row>
    <row r="82" spans="1:10">
      <c r="A82" s="26" t="s">
        <v>1673</v>
      </c>
      <c r="B82" s="24" t="s">
        <v>6</v>
      </c>
      <c r="C82" s="24" t="s">
        <v>1685</v>
      </c>
      <c r="D82" s="24" t="s">
        <v>1667</v>
      </c>
      <c r="E82" s="49"/>
      <c r="G82" s="40" t="s">
        <v>1652</v>
      </c>
      <c r="H82" s="24">
        <f t="shared" si="4"/>
        <v>0</v>
      </c>
      <c r="I82" s="28">
        <v>22</v>
      </c>
      <c r="J82" s="28">
        <f t="shared" si="3"/>
        <v>0</v>
      </c>
    </row>
    <row r="83" spans="1:10">
      <c r="A83" s="26" t="s">
        <v>1673</v>
      </c>
      <c r="B83" s="24" t="s">
        <v>6</v>
      </c>
      <c r="C83" s="24" t="s">
        <v>1685</v>
      </c>
      <c r="D83" s="24" t="s">
        <v>1667</v>
      </c>
      <c r="E83" s="49"/>
      <c r="G83" s="40" t="s">
        <v>1653</v>
      </c>
      <c r="H83" s="24">
        <f t="shared" si="4"/>
        <v>0</v>
      </c>
      <c r="I83" s="28">
        <v>45</v>
      </c>
      <c r="J83" s="28">
        <f t="shared" si="3"/>
        <v>0</v>
      </c>
    </row>
    <row r="84" spans="1:10">
      <c r="A84" s="26" t="s">
        <v>1673</v>
      </c>
      <c r="B84" s="24" t="s">
        <v>1686</v>
      </c>
      <c r="C84" s="24" t="s">
        <v>1665</v>
      </c>
      <c r="D84" s="24" t="s">
        <v>1671</v>
      </c>
      <c r="E84" s="49"/>
      <c r="G84" s="40" t="s">
        <v>1649</v>
      </c>
      <c r="H84" s="24">
        <f t="shared" si="4"/>
        <v>0</v>
      </c>
      <c r="I84" s="28">
        <v>150</v>
      </c>
      <c r="J84" s="28">
        <f t="shared" si="3"/>
        <v>0</v>
      </c>
    </row>
    <row r="85" spans="1:10">
      <c r="A85" s="26" t="s">
        <v>1673</v>
      </c>
      <c r="B85" s="24" t="s">
        <v>1686</v>
      </c>
      <c r="C85" s="24" t="s">
        <v>1665</v>
      </c>
      <c r="D85" s="24" t="s">
        <v>1671</v>
      </c>
      <c r="E85" s="49"/>
      <c r="G85" s="40" t="s">
        <v>1650</v>
      </c>
      <c r="H85" s="24">
        <f t="shared" si="4"/>
        <v>0</v>
      </c>
      <c r="I85" s="28">
        <v>35</v>
      </c>
      <c r="J85" s="28">
        <f t="shared" si="3"/>
        <v>0</v>
      </c>
    </row>
    <row r="86" spans="1:10">
      <c r="A86" s="26" t="s">
        <v>1673</v>
      </c>
      <c r="B86" s="24" t="s">
        <v>1686</v>
      </c>
      <c r="C86" s="24" t="s">
        <v>1665</v>
      </c>
      <c r="D86" s="24" t="s">
        <v>1671</v>
      </c>
      <c r="E86" s="49"/>
      <c r="G86" s="40" t="s">
        <v>1651</v>
      </c>
      <c r="H86" s="24">
        <f t="shared" si="4"/>
        <v>0</v>
      </c>
      <c r="I86" s="28">
        <v>30</v>
      </c>
      <c r="J86" s="28">
        <f t="shared" si="3"/>
        <v>0</v>
      </c>
    </row>
    <row r="87" spans="1:10">
      <c r="A87" s="26" t="s">
        <v>1673</v>
      </c>
      <c r="B87" s="24" t="s">
        <v>1686</v>
      </c>
      <c r="C87" s="24" t="s">
        <v>1665</v>
      </c>
      <c r="D87" s="24" t="s">
        <v>1671</v>
      </c>
      <c r="E87" s="49"/>
      <c r="G87" s="40" t="s">
        <v>1652</v>
      </c>
      <c r="H87" s="24">
        <f t="shared" si="4"/>
        <v>0</v>
      </c>
      <c r="I87" s="28">
        <v>22</v>
      </c>
      <c r="J87" s="28">
        <f t="shared" si="3"/>
        <v>0</v>
      </c>
    </row>
    <row r="88" spans="1:10">
      <c r="A88" s="26" t="s">
        <v>1673</v>
      </c>
      <c r="B88" s="24" t="s">
        <v>1686</v>
      </c>
      <c r="C88" s="24" t="s">
        <v>1665</v>
      </c>
      <c r="D88" s="24" t="s">
        <v>1671</v>
      </c>
      <c r="E88" s="49"/>
      <c r="G88" s="40" t="s">
        <v>1653</v>
      </c>
      <c r="H88" s="24">
        <f t="shared" si="4"/>
        <v>0</v>
      </c>
      <c r="I88" s="28">
        <v>45</v>
      </c>
      <c r="J88" s="28">
        <f t="shared" si="3"/>
        <v>0</v>
      </c>
    </row>
    <row r="89" spans="1:10">
      <c r="A89" s="26" t="s">
        <v>1673</v>
      </c>
      <c r="B89" s="24" t="s">
        <v>1686</v>
      </c>
      <c r="C89" s="24" t="s">
        <v>1687</v>
      </c>
      <c r="D89" s="24" t="s">
        <v>1671</v>
      </c>
      <c r="E89" s="49"/>
      <c r="G89" s="40" t="s">
        <v>1650</v>
      </c>
      <c r="H89" s="24">
        <f t="shared" si="4"/>
        <v>0</v>
      </c>
      <c r="I89" s="28">
        <v>35</v>
      </c>
      <c r="J89" s="28">
        <f t="shared" si="3"/>
        <v>0</v>
      </c>
    </row>
    <row r="90" spans="1:10">
      <c r="A90" s="26" t="s">
        <v>1673</v>
      </c>
      <c r="B90" s="24" t="s">
        <v>1686</v>
      </c>
      <c r="C90" s="24" t="s">
        <v>1687</v>
      </c>
      <c r="D90" s="24" t="s">
        <v>1671</v>
      </c>
      <c r="E90" s="49"/>
      <c r="G90" s="40" t="s">
        <v>1651</v>
      </c>
      <c r="H90" s="24">
        <f t="shared" si="4"/>
        <v>0</v>
      </c>
      <c r="I90" s="28">
        <v>30</v>
      </c>
      <c r="J90" s="28">
        <f t="shared" si="3"/>
        <v>0</v>
      </c>
    </row>
    <row r="91" spans="1:10">
      <c r="A91" s="26" t="s">
        <v>1673</v>
      </c>
      <c r="B91" s="24" t="s">
        <v>1686</v>
      </c>
      <c r="C91" s="24" t="s">
        <v>1687</v>
      </c>
      <c r="D91" s="24" t="s">
        <v>1671</v>
      </c>
      <c r="E91" s="49"/>
      <c r="G91" s="40" t="s">
        <v>1688</v>
      </c>
      <c r="H91" s="24">
        <f t="shared" si="4"/>
        <v>0</v>
      </c>
      <c r="I91" s="28">
        <v>35</v>
      </c>
      <c r="J91" s="28">
        <f t="shared" si="3"/>
        <v>0</v>
      </c>
    </row>
    <row r="92" spans="1:10">
      <c r="A92" s="26" t="s">
        <v>1673</v>
      </c>
      <c r="B92" s="24" t="s">
        <v>1686</v>
      </c>
      <c r="C92" s="24" t="s">
        <v>1687</v>
      </c>
      <c r="D92" s="24" t="s">
        <v>1671</v>
      </c>
      <c r="E92" s="49"/>
      <c r="G92" s="40" t="s">
        <v>1682</v>
      </c>
      <c r="H92" s="24">
        <f t="shared" si="4"/>
        <v>0</v>
      </c>
      <c r="I92" s="28">
        <v>25</v>
      </c>
      <c r="J92" s="28">
        <f t="shared" si="3"/>
        <v>0</v>
      </c>
    </row>
    <row r="93" spans="1:10">
      <c r="A93" s="26" t="s">
        <v>1673</v>
      </c>
      <c r="B93" s="24" t="s">
        <v>1686</v>
      </c>
      <c r="C93" s="24" t="s">
        <v>1687</v>
      </c>
      <c r="D93" s="24" t="s">
        <v>1671</v>
      </c>
      <c r="E93" s="49"/>
      <c r="G93" s="40" t="s">
        <v>1689</v>
      </c>
      <c r="H93" s="24">
        <f t="shared" si="4"/>
        <v>0</v>
      </c>
      <c r="I93" s="28">
        <v>20</v>
      </c>
      <c r="J93" s="28">
        <f t="shared" si="3"/>
        <v>0</v>
      </c>
    </row>
    <row r="94" spans="1:10">
      <c r="A94" s="26" t="s">
        <v>1673</v>
      </c>
      <c r="B94" s="24" t="s">
        <v>1686</v>
      </c>
      <c r="C94" s="24" t="s">
        <v>1687</v>
      </c>
      <c r="D94" s="24" t="s">
        <v>1671</v>
      </c>
      <c r="E94" s="49"/>
      <c r="G94" s="40" t="s">
        <v>1653</v>
      </c>
      <c r="H94" s="24">
        <f t="shared" si="4"/>
        <v>0</v>
      </c>
      <c r="I94" s="28">
        <v>45</v>
      </c>
      <c r="J94" s="28">
        <f t="shared" si="3"/>
        <v>0</v>
      </c>
    </row>
    <row r="95" spans="1:10">
      <c r="A95" s="26" t="s">
        <v>1673</v>
      </c>
      <c r="B95" s="24" t="s">
        <v>1690</v>
      </c>
      <c r="C95" s="24" t="s">
        <v>1691</v>
      </c>
      <c r="D95" s="24" t="s">
        <v>1671</v>
      </c>
      <c r="E95" s="49"/>
      <c r="G95" s="40" t="s">
        <v>1692</v>
      </c>
      <c r="H95" s="24">
        <f t="shared" si="4"/>
        <v>0</v>
      </c>
      <c r="I95" s="28">
        <v>35</v>
      </c>
      <c r="J95" s="28">
        <f t="shared" si="3"/>
        <v>0</v>
      </c>
    </row>
    <row r="96" spans="1:10">
      <c r="A96" s="26" t="s">
        <v>1673</v>
      </c>
      <c r="B96" s="24" t="s">
        <v>1690</v>
      </c>
      <c r="C96" s="24" t="s">
        <v>1691</v>
      </c>
      <c r="D96" s="24" t="s">
        <v>1671</v>
      </c>
      <c r="E96" s="49"/>
      <c r="G96" s="40" t="s">
        <v>1693</v>
      </c>
      <c r="H96" s="24">
        <f t="shared" si="4"/>
        <v>0</v>
      </c>
      <c r="I96" s="28">
        <v>30</v>
      </c>
      <c r="J96" s="28">
        <f t="shared" si="3"/>
        <v>0</v>
      </c>
    </row>
    <row r="97" spans="1:10">
      <c r="A97" s="26" t="s">
        <v>1673</v>
      </c>
      <c r="B97" s="24" t="s">
        <v>1690</v>
      </c>
      <c r="C97" s="24" t="s">
        <v>1691</v>
      </c>
      <c r="D97" s="24" t="s">
        <v>1671</v>
      </c>
      <c r="E97" s="49"/>
      <c r="G97" s="40" t="s">
        <v>1653</v>
      </c>
      <c r="H97" s="24">
        <f t="shared" si="4"/>
        <v>0</v>
      </c>
      <c r="I97" s="28">
        <v>45</v>
      </c>
      <c r="J97" s="28">
        <f t="shared" si="3"/>
        <v>0</v>
      </c>
    </row>
    <row r="98" spans="1:10">
      <c r="A98" s="26" t="s">
        <v>1694</v>
      </c>
      <c r="B98" s="24" t="s">
        <v>1695</v>
      </c>
      <c r="C98" s="24" t="s">
        <v>1696</v>
      </c>
      <c r="D98" s="24" t="s">
        <v>1648</v>
      </c>
      <c r="E98" s="49"/>
      <c r="G98" s="40" t="s">
        <v>1649</v>
      </c>
      <c r="H98" s="24">
        <f t="shared" si="4"/>
        <v>0</v>
      </c>
      <c r="I98" s="28">
        <v>150</v>
      </c>
      <c r="J98" s="28">
        <f t="shared" si="3"/>
        <v>0</v>
      </c>
    </row>
    <row r="99" spans="1:10">
      <c r="A99" s="26" t="s">
        <v>1694</v>
      </c>
      <c r="B99" s="24" t="s">
        <v>1695</v>
      </c>
      <c r="C99" s="24" t="s">
        <v>1696</v>
      </c>
      <c r="D99" s="24" t="s">
        <v>1648</v>
      </c>
      <c r="E99" s="49"/>
      <c r="G99" s="40" t="s">
        <v>1650</v>
      </c>
      <c r="H99" s="24">
        <f t="shared" si="4"/>
        <v>0</v>
      </c>
      <c r="I99" s="28">
        <v>35</v>
      </c>
      <c r="J99" s="28">
        <f t="shared" si="3"/>
        <v>0</v>
      </c>
    </row>
    <row r="100" spans="1:10">
      <c r="A100" s="26" t="s">
        <v>1694</v>
      </c>
      <c r="B100" s="24" t="s">
        <v>1695</v>
      </c>
      <c r="C100" s="24" t="s">
        <v>1696</v>
      </c>
      <c r="D100" s="24" t="s">
        <v>1648</v>
      </c>
      <c r="E100" s="49"/>
      <c r="G100" s="40" t="s">
        <v>1651</v>
      </c>
      <c r="H100" s="24">
        <f t="shared" si="4"/>
        <v>0</v>
      </c>
      <c r="I100" s="28">
        <v>30</v>
      </c>
      <c r="J100" s="28">
        <f t="shared" si="3"/>
        <v>0</v>
      </c>
    </row>
    <row r="101" spans="1:10">
      <c r="A101" s="26" t="s">
        <v>1694</v>
      </c>
      <c r="B101" s="24" t="s">
        <v>1695</v>
      </c>
      <c r="C101" s="24" t="s">
        <v>1696</v>
      </c>
      <c r="D101" s="24" t="s">
        <v>1648</v>
      </c>
      <c r="E101" s="49"/>
      <c r="G101" s="40" t="s">
        <v>1652</v>
      </c>
      <c r="H101" s="24">
        <f t="shared" si="4"/>
        <v>0</v>
      </c>
      <c r="I101" s="28">
        <v>22</v>
      </c>
      <c r="J101" s="28">
        <f t="shared" si="3"/>
        <v>0</v>
      </c>
    </row>
    <row r="102" spans="1:10">
      <c r="A102" s="26" t="s">
        <v>1694</v>
      </c>
      <c r="B102" s="24" t="s">
        <v>1695</v>
      </c>
      <c r="C102" s="24" t="s">
        <v>1696</v>
      </c>
      <c r="D102" s="24" t="s">
        <v>1648</v>
      </c>
      <c r="E102" s="49"/>
      <c r="G102" s="40" t="s">
        <v>1653</v>
      </c>
      <c r="H102" s="24">
        <f t="shared" si="4"/>
        <v>0</v>
      </c>
      <c r="I102" s="28">
        <v>45</v>
      </c>
      <c r="J102" s="28">
        <f t="shared" si="3"/>
        <v>0</v>
      </c>
    </row>
    <row r="103" spans="1:10">
      <c r="A103" s="26" t="s">
        <v>1697</v>
      </c>
      <c r="B103" s="24" t="s">
        <v>1698</v>
      </c>
      <c r="C103" s="24" t="s">
        <v>1665</v>
      </c>
      <c r="D103" s="24" t="s">
        <v>1671</v>
      </c>
      <c r="E103" s="49"/>
      <c r="G103" s="40" t="s">
        <v>1649</v>
      </c>
      <c r="H103" s="24">
        <f>E103*F103</f>
        <v>0</v>
      </c>
      <c r="I103" s="28">
        <v>150</v>
      </c>
      <c r="J103" s="28">
        <f t="shared" si="3"/>
        <v>0</v>
      </c>
    </row>
    <row r="104" spans="1:10">
      <c r="A104" s="26" t="s">
        <v>1697</v>
      </c>
      <c r="B104" s="24" t="s">
        <v>1698</v>
      </c>
      <c r="C104" s="24" t="s">
        <v>1665</v>
      </c>
      <c r="D104" s="24" t="s">
        <v>1671</v>
      </c>
      <c r="E104" s="49"/>
      <c r="G104" s="40" t="s">
        <v>1650</v>
      </c>
      <c r="H104" s="24">
        <f>E104*F104</f>
        <v>0</v>
      </c>
      <c r="I104" s="28">
        <v>35</v>
      </c>
      <c r="J104" s="28">
        <f t="shared" si="3"/>
        <v>0</v>
      </c>
    </row>
    <row r="105" spans="1:10">
      <c r="A105" s="26" t="s">
        <v>1697</v>
      </c>
      <c r="B105" s="24" t="s">
        <v>1698</v>
      </c>
      <c r="C105" s="24" t="s">
        <v>1665</v>
      </c>
      <c r="D105" s="24" t="s">
        <v>1671</v>
      </c>
      <c r="E105" s="49"/>
      <c r="G105" s="40" t="s">
        <v>1651</v>
      </c>
      <c r="H105" s="24">
        <f t="shared" ref="H105:H123" si="5">E105*F105</f>
        <v>0</v>
      </c>
      <c r="I105" s="28">
        <v>30</v>
      </c>
      <c r="J105" s="28">
        <f t="shared" si="3"/>
        <v>0</v>
      </c>
    </row>
    <row r="106" spans="1:10">
      <c r="A106" s="26" t="s">
        <v>1697</v>
      </c>
      <c r="B106" s="24" t="s">
        <v>1698</v>
      </c>
      <c r="C106" s="24" t="s">
        <v>1665</v>
      </c>
      <c r="D106" s="24" t="s">
        <v>1671</v>
      </c>
      <c r="E106" s="49"/>
      <c r="G106" s="40" t="s">
        <v>1652</v>
      </c>
      <c r="H106" s="24">
        <f t="shared" si="5"/>
        <v>0</v>
      </c>
      <c r="I106" s="28">
        <v>22</v>
      </c>
      <c r="J106" s="28">
        <f t="shared" si="3"/>
        <v>0</v>
      </c>
    </row>
    <row r="107" spans="1:10">
      <c r="A107" s="26" t="s">
        <v>1697</v>
      </c>
      <c r="B107" s="24" t="s">
        <v>1698</v>
      </c>
      <c r="C107" s="24" t="s">
        <v>1665</v>
      </c>
      <c r="D107" s="24" t="s">
        <v>1671</v>
      </c>
      <c r="E107" s="49"/>
      <c r="G107" s="40" t="s">
        <v>1653</v>
      </c>
      <c r="H107" s="24">
        <f t="shared" si="5"/>
        <v>0</v>
      </c>
      <c r="I107" s="28">
        <v>45</v>
      </c>
      <c r="J107" s="28">
        <f t="shared" si="3"/>
        <v>0</v>
      </c>
    </row>
    <row r="108" spans="1:10">
      <c r="A108" s="26" t="s">
        <v>1697</v>
      </c>
      <c r="B108" s="24" t="s">
        <v>1698</v>
      </c>
      <c r="C108" s="24" t="s">
        <v>1699</v>
      </c>
      <c r="D108" s="24" t="s">
        <v>1671</v>
      </c>
      <c r="E108" s="49"/>
      <c r="G108" s="40" t="s">
        <v>1661</v>
      </c>
      <c r="H108" s="24">
        <f t="shared" si="5"/>
        <v>0</v>
      </c>
      <c r="I108" s="28">
        <v>35</v>
      </c>
      <c r="J108" s="28">
        <f>H108*I108</f>
        <v>0</v>
      </c>
    </row>
    <row r="109" spans="1:10">
      <c r="A109" s="26" t="s">
        <v>1697</v>
      </c>
      <c r="B109" s="24" t="s">
        <v>1698</v>
      </c>
      <c r="C109" s="24" t="s">
        <v>1699</v>
      </c>
      <c r="D109" s="24" t="s">
        <v>1671</v>
      </c>
      <c r="E109" s="49"/>
      <c r="G109" s="40" t="s">
        <v>1651</v>
      </c>
      <c r="H109" s="24">
        <f t="shared" si="5"/>
        <v>0</v>
      </c>
      <c r="I109" s="28">
        <v>30</v>
      </c>
      <c r="J109" s="28">
        <f>H109*I109</f>
        <v>0</v>
      </c>
    </row>
    <row r="110" spans="1:10">
      <c r="A110" s="26" t="s">
        <v>1697</v>
      </c>
      <c r="B110" s="24" t="s">
        <v>1698</v>
      </c>
      <c r="C110" s="24" t="s">
        <v>1699</v>
      </c>
      <c r="D110" s="24" t="s">
        <v>1671</v>
      </c>
      <c r="E110" s="49"/>
      <c r="G110" s="40" t="s">
        <v>1700</v>
      </c>
      <c r="H110" s="24">
        <f t="shared" si="5"/>
        <v>0</v>
      </c>
      <c r="I110" s="28">
        <v>60</v>
      </c>
      <c r="J110" s="28">
        <f>H110*I110</f>
        <v>0</v>
      </c>
    </row>
    <row r="111" spans="1:10">
      <c r="A111" s="26" t="s">
        <v>1697</v>
      </c>
      <c r="B111" s="24" t="s">
        <v>1698</v>
      </c>
      <c r="C111" s="24" t="s">
        <v>1699</v>
      </c>
      <c r="D111" s="24" t="s">
        <v>1671</v>
      </c>
      <c r="E111" s="49"/>
      <c r="G111" s="40" t="s">
        <v>1653</v>
      </c>
      <c r="H111" s="24">
        <f t="shared" si="5"/>
        <v>0</v>
      </c>
      <c r="I111" s="28">
        <v>45</v>
      </c>
      <c r="J111" s="28">
        <f>H111*I111</f>
        <v>0</v>
      </c>
    </row>
    <row r="112" spans="1:10">
      <c r="A112" s="26" t="s">
        <v>1701</v>
      </c>
      <c r="B112" s="24" t="s">
        <v>568</v>
      </c>
      <c r="C112" s="24" t="s">
        <v>1702</v>
      </c>
      <c r="D112" s="24" t="s">
        <v>1703</v>
      </c>
      <c r="E112" s="49"/>
      <c r="G112" s="40" t="s">
        <v>1704</v>
      </c>
      <c r="H112" s="24">
        <f t="shared" si="5"/>
        <v>0</v>
      </c>
      <c r="I112" s="28">
        <v>50</v>
      </c>
      <c r="J112" s="28">
        <f>H112*I112</f>
        <v>0</v>
      </c>
    </row>
    <row r="113" spans="1:10">
      <c r="A113" s="26" t="s">
        <v>1701</v>
      </c>
      <c r="B113" s="24" t="s">
        <v>568</v>
      </c>
      <c r="C113" s="24" t="s">
        <v>1702</v>
      </c>
      <c r="D113" s="24" t="s">
        <v>1703</v>
      </c>
      <c r="E113" s="49"/>
      <c r="G113" s="40" t="s">
        <v>1705</v>
      </c>
      <c r="H113" s="24">
        <f t="shared" si="5"/>
        <v>0</v>
      </c>
      <c r="I113" s="28">
        <v>45</v>
      </c>
      <c r="J113" s="28">
        <f t="shared" ref="J113:J123" si="6">H113*I113</f>
        <v>0</v>
      </c>
    </row>
    <row r="114" spans="1:10">
      <c r="A114" s="26" t="s">
        <v>1701</v>
      </c>
      <c r="B114" s="24" t="s">
        <v>568</v>
      </c>
      <c r="C114" s="24" t="s">
        <v>1702</v>
      </c>
      <c r="D114" s="24" t="s">
        <v>1703</v>
      </c>
      <c r="E114" s="49"/>
      <c r="G114" s="40" t="s">
        <v>1682</v>
      </c>
      <c r="H114" s="24">
        <f t="shared" si="5"/>
        <v>0</v>
      </c>
      <c r="I114" s="28">
        <v>25</v>
      </c>
      <c r="J114" s="28">
        <f t="shared" si="6"/>
        <v>0</v>
      </c>
    </row>
    <row r="115" spans="1:10">
      <c r="A115" s="26" t="s">
        <v>1701</v>
      </c>
      <c r="B115" s="24" t="s">
        <v>568</v>
      </c>
      <c r="C115" s="24" t="s">
        <v>1702</v>
      </c>
      <c r="D115" s="24" t="s">
        <v>1703</v>
      </c>
      <c r="E115" s="49"/>
      <c r="G115" s="40" t="s">
        <v>1706</v>
      </c>
      <c r="H115" s="24">
        <f t="shared" si="5"/>
        <v>0</v>
      </c>
      <c r="I115" s="28">
        <v>50</v>
      </c>
      <c r="J115" s="28">
        <f t="shared" si="6"/>
        <v>0</v>
      </c>
    </row>
    <row r="116" spans="1:10">
      <c r="A116" s="26" t="s">
        <v>1701</v>
      </c>
      <c r="B116" s="24" t="s">
        <v>568</v>
      </c>
      <c r="C116" s="24" t="s">
        <v>1707</v>
      </c>
      <c r="D116" s="24" t="s">
        <v>1703</v>
      </c>
      <c r="E116" s="49"/>
      <c r="G116" s="40" t="s">
        <v>1704</v>
      </c>
      <c r="H116" s="24">
        <f t="shared" si="5"/>
        <v>0</v>
      </c>
      <c r="I116" s="28">
        <v>50</v>
      </c>
      <c r="J116" s="28">
        <f t="shared" si="6"/>
        <v>0</v>
      </c>
    </row>
    <row r="117" spans="1:10">
      <c r="A117" s="26" t="s">
        <v>1701</v>
      </c>
      <c r="B117" s="24" t="s">
        <v>568</v>
      </c>
      <c r="C117" s="24" t="s">
        <v>1707</v>
      </c>
      <c r="D117" s="24" t="s">
        <v>1703</v>
      </c>
      <c r="E117" s="49"/>
      <c r="G117" s="40" t="s">
        <v>1705</v>
      </c>
      <c r="H117" s="24">
        <f t="shared" si="5"/>
        <v>0</v>
      </c>
      <c r="I117" s="28">
        <v>45</v>
      </c>
      <c r="J117" s="28">
        <f t="shared" si="6"/>
        <v>0</v>
      </c>
    </row>
    <row r="118" spans="1:10">
      <c r="A118" s="26" t="s">
        <v>1701</v>
      </c>
      <c r="B118" s="24" t="s">
        <v>568</v>
      </c>
      <c r="C118" s="24" t="s">
        <v>1707</v>
      </c>
      <c r="D118" s="24" t="s">
        <v>1703</v>
      </c>
      <c r="E118" s="49"/>
      <c r="G118" s="40" t="s">
        <v>1682</v>
      </c>
      <c r="H118" s="24">
        <f t="shared" si="5"/>
        <v>0</v>
      </c>
      <c r="I118" s="28">
        <v>25</v>
      </c>
      <c r="J118" s="28">
        <f t="shared" si="6"/>
        <v>0</v>
      </c>
    </row>
    <row r="119" spans="1:10">
      <c r="A119" s="26" t="s">
        <v>1701</v>
      </c>
      <c r="B119" s="24" t="s">
        <v>568</v>
      </c>
      <c r="C119" s="24" t="s">
        <v>1707</v>
      </c>
      <c r="D119" s="24" t="s">
        <v>1703</v>
      </c>
      <c r="E119" s="49"/>
      <c r="G119" s="40" t="s">
        <v>1706</v>
      </c>
      <c r="H119" s="24">
        <f t="shared" si="5"/>
        <v>0</v>
      </c>
      <c r="I119" s="28">
        <v>50</v>
      </c>
      <c r="J119" s="28">
        <f t="shared" si="6"/>
        <v>0</v>
      </c>
    </row>
    <row r="120" spans="1:10">
      <c r="A120" s="26" t="s">
        <v>1701</v>
      </c>
      <c r="B120" s="24" t="s">
        <v>568</v>
      </c>
      <c r="C120" s="24" t="s">
        <v>1708</v>
      </c>
      <c r="D120" s="24" t="s">
        <v>1703</v>
      </c>
      <c r="E120" s="49"/>
      <c r="G120" s="40" t="s">
        <v>1704</v>
      </c>
      <c r="H120" s="24">
        <f t="shared" si="5"/>
        <v>0</v>
      </c>
      <c r="I120" s="28">
        <v>50</v>
      </c>
      <c r="J120" s="28">
        <f t="shared" si="6"/>
        <v>0</v>
      </c>
    </row>
    <row r="121" spans="1:10">
      <c r="A121" s="26" t="s">
        <v>1701</v>
      </c>
      <c r="B121" s="24" t="s">
        <v>568</v>
      </c>
      <c r="C121" s="24" t="s">
        <v>1708</v>
      </c>
      <c r="D121" s="24" t="s">
        <v>1703</v>
      </c>
      <c r="E121" s="49"/>
      <c r="G121" s="40" t="s">
        <v>1705</v>
      </c>
      <c r="H121" s="24">
        <f t="shared" si="5"/>
        <v>0</v>
      </c>
      <c r="I121" s="28">
        <v>45</v>
      </c>
      <c r="J121" s="28">
        <f t="shared" si="6"/>
        <v>0</v>
      </c>
    </row>
    <row r="122" spans="1:10">
      <c r="A122" s="26" t="s">
        <v>1701</v>
      </c>
      <c r="B122" s="24" t="s">
        <v>568</v>
      </c>
      <c r="C122" s="24" t="s">
        <v>1708</v>
      </c>
      <c r="D122" s="24" t="s">
        <v>1703</v>
      </c>
      <c r="E122" s="49"/>
      <c r="G122" s="40" t="s">
        <v>1682</v>
      </c>
      <c r="H122" s="24">
        <f t="shared" si="5"/>
        <v>0</v>
      </c>
      <c r="I122" s="28">
        <v>25</v>
      </c>
      <c r="J122" s="28">
        <f t="shared" si="6"/>
        <v>0</v>
      </c>
    </row>
    <row r="123" spans="1:10">
      <c r="A123" s="26" t="s">
        <v>1701</v>
      </c>
      <c r="B123" s="24" t="s">
        <v>568</v>
      </c>
      <c r="C123" s="24" t="s">
        <v>1708</v>
      </c>
      <c r="D123" s="24" t="s">
        <v>1703</v>
      </c>
      <c r="E123" s="49"/>
      <c r="G123" s="40" t="s">
        <v>1706</v>
      </c>
      <c r="H123" s="24">
        <f t="shared" si="5"/>
        <v>0</v>
      </c>
      <c r="I123" s="28">
        <v>50</v>
      </c>
      <c r="J123" s="28">
        <f t="shared" si="6"/>
        <v>0</v>
      </c>
    </row>
    <row r="124" spans="1:10">
      <c r="A124" s="41"/>
      <c r="B124" s="27"/>
      <c r="C124" s="27"/>
      <c r="D124" s="27"/>
      <c r="E124" s="41"/>
      <c r="F124" s="41"/>
      <c r="G124" s="42"/>
      <c r="H124" s="27"/>
      <c r="I124" s="43"/>
      <c r="J124" s="43"/>
    </row>
    <row r="125" spans="1:10" ht="10.5">
      <c r="H125" s="58" t="s">
        <v>193</v>
      </c>
      <c r="J125" s="28">
        <f>SUBTOTAL(9,J2:J124)</f>
        <v>0</v>
      </c>
    </row>
  </sheetData>
  <autoFilter ref="A1:J123" xr:uid="{00000000-0009-0000-0000-000017000000}"/>
  <printOptions horizontalCentered="1" headings="1"/>
  <pageMargins left="0.70866141732283472" right="0.70866141732283472" top="0.86614173228346458" bottom="0.74803149606299213" header="0.31496062992125984" footer="0.31496062992125984"/>
  <pageSetup paperSize="9" orientation="landscape" r:id="rId1"/>
  <headerFooter>
    <oddHeader>&amp;LNH COLLECTION MARSEILLE&amp;C&amp;14SOE Uniforms</oddHeader>
    <oddFooter>&amp;LPrepared by Gustavo MArtínez&amp;R01 March 2017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00B050"/>
  </sheetPr>
  <dimension ref="A1:F79"/>
  <sheetViews>
    <sheetView topLeftCell="A43" zoomScaleNormal="100" workbookViewId="0">
      <selection activeCell="C71" sqref="C71"/>
    </sheetView>
  </sheetViews>
  <sheetFormatPr defaultColWidth="9.1796875" defaultRowHeight="14.5"/>
  <cols>
    <col min="1" max="1" width="23.453125" customWidth="1"/>
    <col min="2" max="2" width="32.1796875" customWidth="1"/>
    <col min="3" max="3" width="9.1796875" style="30"/>
    <col min="4" max="4" width="10.26953125" style="29" customWidth="1"/>
    <col min="5" max="5" width="12.453125" style="29" customWidth="1"/>
    <col min="6" max="6" width="18.54296875" customWidth="1"/>
  </cols>
  <sheetData>
    <row r="1" spans="1:5" s="1" customFormat="1" ht="37">
      <c r="A1" s="61" t="s">
        <v>1709</v>
      </c>
      <c r="B1" s="61" t="s">
        <v>1710</v>
      </c>
      <c r="C1" s="61" t="s">
        <v>732</v>
      </c>
      <c r="D1" s="62" t="s">
        <v>1711</v>
      </c>
      <c r="E1" s="63" t="s">
        <v>21</v>
      </c>
    </row>
    <row r="3" spans="1:5">
      <c r="A3" s="83" t="s">
        <v>1712</v>
      </c>
    </row>
    <row r="4" spans="1:5">
      <c r="A4" s="67" t="s">
        <v>1713</v>
      </c>
      <c r="B4" t="s">
        <v>1714</v>
      </c>
      <c r="C4" s="30">
        <v>6</v>
      </c>
      <c r="D4" s="29">
        <v>75</v>
      </c>
      <c r="E4" s="29">
        <f t="shared" ref="E4:E42" si="0">C4*D4</f>
        <v>450</v>
      </c>
    </row>
    <row r="5" spans="1:5">
      <c r="A5" s="67" t="s">
        <v>1713</v>
      </c>
      <c r="B5" t="s">
        <v>1715</v>
      </c>
      <c r="C5" s="30">
        <v>6</v>
      </c>
      <c r="D5" s="29">
        <v>40</v>
      </c>
      <c r="E5" s="29">
        <f t="shared" si="0"/>
        <v>240</v>
      </c>
    </row>
    <row r="7" spans="1:5">
      <c r="A7" s="66" t="s">
        <v>1716</v>
      </c>
    </row>
    <row r="8" spans="1:5">
      <c r="A8" s="64" t="s">
        <v>1717</v>
      </c>
      <c r="B8" t="s">
        <v>1718</v>
      </c>
      <c r="C8" s="30">
        <v>2</v>
      </c>
      <c r="D8" s="29">
        <v>200</v>
      </c>
      <c r="E8" s="29">
        <f t="shared" si="0"/>
        <v>400</v>
      </c>
    </row>
    <row r="9" spans="1:5">
      <c r="A9" s="64" t="s">
        <v>1717</v>
      </c>
      <c r="B9" t="s">
        <v>1719</v>
      </c>
      <c r="C9" s="30">
        <v>2</v>
      </c>
      <c r="D9" s="29">
        <v>26</v>
      </c>
      <c r="E9" s="29">
        <f t="shared" si="0"/>
        <v>52</v>
      </c>
    </row>
    <row r="10" spans="1:5">
      <c r="A10" s="64" t="s">
        <v>1717</v>
      </c>
      <c r="B10" t="s">
        <v>1720</v>
      </c>
      <c r="C10" s="30">
        <v>4</v>
      </c>
      <c r="D10" s="29">
        <v>170</v>
      </c>
      <c r="E10" s="29">
        <f t="shared" si="0"/>
        <v>680</v>
      </c>
    </row>
    <row r="11" spans="1:5">
      <c r="A11" s="64" t="s">
        <v>1717</v>
      </c>
      <c r="B11" t="s">
        <v>1721</v>
      </c>
      <c r="C11" s="30">
        <v>3</v>
      </c>
      <c r="D11" s="29">
        <v>100</v>
      </c>
      <c r="E11" s="29">
        <f t="shared" si="0"/>
        <v>300</v>
      </c>
    </row>
    <row r="12" spans="1:5">
      <c r="A12" s="64" t="s">
        <v>1717</v>
      </c>
      <c r="B12" t="s">
        <v>1722</v>
      </c>
      <c r="C12" s="30">
        <v>2</v>
      </c>
      <c r="D12" s="29">
        <v>100</v>
      </c>
      <c r="E12" s="29">
        <f t="shared" si="0"/>
        <v>200</v>
      </c>
    </row>
    <row r="13" spans="1:5">
      <c r="A13" s="64" t="s">
        <v>1717</v>
      </c>
      <c r="B13" t="s">
        <v>1723</v>
      </c>
      <c r="C13" s="30">
        <v>1</v>
      </c>
      <c r="D13" s="29">
        <v>200</v>
      </c>
      <c r="E13" s="29">
        <f t="shared" si="0"/>
        <v>200</v>
      </c>
    </row>
    <row r="14" spans="1:5">
      <c r="A14" s="64" t="s">
        <v>1717</v>
      </c>
      <c r="B14" t="s">
        <v>1724</v>
      </c>
      <c r="C14" s="30">
        <v>2</v>
      </c>
      <c r="D14" s="29">
        <v>30</v>
      </c>
      <c r="E14" s="29">
        <f t="shared" si="0"/>
        <v>60</v>
      </c>
    </row>
    <row r="15" spans="1:5">
      <c r="A15" s="64" t="s">
        <v>1717</v>
      </c>
      <c r="B15" t="s">
        <v>1725</v>
      </c>
      <c r="C15" s="30">
        <v>4</v>
      </c>
      <c r="D15" s="29">
        <v>250</v>
      </c>
      <c r="E15" s="29">
        <f t="shared" si="0"/>
        <v>1000</v>
      </c>
    </row>
    <row r="16" spans="1:5">
      <c r="A16" s="64"/>
    </row>
    <row r="17" spans="1:5">
      <c r="A17" s="64" t="s">
        <v>1726</v>
      </c>
      <c r="B17" t="s">
        <v>1718</v>
      </c>
      <c r="C17" s="30">
        <v>1</v>
      </c>
      <c r="D17" s="29">
        <v>200</v>
      </c>
      <c r="E17" s="29">
        <f t="shared" si="0"/>
        <v>200</v>
      </c>
    </row>
    <row r="18" spans="1:5">
      <c r="A18" s="64" t="s">
        <v>1726</v>
      </c>
      <c r="B18" t="s">
        <v>1727</v>
      </c>
      <c r="C18" s="30">
        <v>1</v>
      </c>
      <c r="D18" s="29">
        <v>26</v>
      </c>
      <c r="E18" s="29">
        <f t="shared" si="0"/>
        <v>26</v>
      </c>
    </row>
    <row r="19" spans="1:5">
      <c r="A19" s="64" t="s">
        <v>1726</v>
      </c>
      <c r="B19" t="s">
        <v>1728</v>
      </c>
      <c r="C19" s="30">
        <v>1</v>
      </c>
      <c r="D19" s="29">
        <v>170</v>
      </c>
      <c r="E19" s="29">
        <f t="shared" si="0"/>
        <v>170</v>
      </c>
    </row>
    <row r="20" spans="1:5">
      <c r="A20" s="64" t="s">
        <v>1726</v>
      </c>
      <c r="B20" t="s">
        <v>1722</v>
      </c>
      <c r="C20" s="30">
        <v>1</v>
      </c>
      <c r="D20" s="29">
        <v>100</v>
      </c>
      <c r="E20" s="29">
        <f t="shared" si="0"/>
        <v>100</v>
      </c>
    </row>
    <row r="21" spans="1:5">
      <c r="A21" s="64" t="s">
        <v>1726</v>
      </c>
      <c r="B21" t="s">
        <v>1729</v>
      </c>
      <c r="C21" s="30">
        <v>1</v>
      </c>
      <c r="D21" s="29">
        <v>250</v>
      </c>
      <c r="E21" s="29">
        <f t="shared" si="0"/>
        <v>250</v>
      </c>
    </row>
    <row r="22" spans="1:5">
      <c r="A22" s="64" t="s">
        <v>1726</v>
      </c>
      <c r="B22" t="s">
        <v>1730</v>
      </c>
      <c r="C22" s="30">
        <v>1</v>
      </c>
      <c r="D22" s="29">
        <v>250</v>
      </c>
      <c r="E22" s="29">
        <f t="shared" si="0"/>
        <v>250</v>
      </c>
    </row>
    <row r="23" spans="1:5">
      <c r="A23" s="64"/>
    </row>
    <row r="24" spans="1:5">
      <c r="A24" s="64" t="s">
        <v>1731</v>
      </c>
      <c r="B24" t="s">
        <v>1718</v>
      </c>
      <c r="C24" s="30">
        <v>3</v>
      </c>
      <c r="D24" s="29">
        <v>200</v>
      </c>
      <c r="E24" s="29">
        <f t="shared" ref="E24:E29" si="1">C24*D24</f>
        <v>600</v>
      </c>
    </row>
    <row r="25" spans="1:5">
      <c r="A25" s="64" t="s">
        <v>1731</v>
      </c>
      <c r="B25" t="s">
        <v>1727</v>
      </c>
      <c r="C25" s="30">
        <v>3</v>
      </c>
      <c r="D25" s="29">
        <v>26</v>
      </c>
      <c r="E25" s="29">
        <f t="shared" si="1"/>
        <v>78</v>
      </c>
    </row>
    <row r="26" spans="1:5">
      <c r="A26" s="64" t="s">
        <v>1731</v>
      </c>
      <c r="B26" t="s">
        <v>1728</v>
      </c>
      <c r="C26" s="30">
        <v>3</v>
      </c>
      <c r="D26" s="29">
        <v>170</v>
      </c>
      <c r="E26" s="29">
        <f t="shared" si="1"/>
        <v>510</v>
      </c>
    </row>
    <row r="27" spans="1:5">
      <c r="A27" s="64" t="s">
        <v>1731</v>
      </c>
      <c r="B27" t="s">
        <v>1722</v>
      </c>
      <c r="C27" s="30">
        <v>3</v>
      </c>
      <c r="D27" s="29">
        <v>100</v>
      </c>
      <c r="E27" s="29">
        <f t="shared" si="1"/>
        <v>300</v>
      </c>
    </row>
    <row r="28" spans="1:5">
      <c r="A28" s="64" t="s">
        <v>1731</v>
      </c>
      <c r="B28" t="s">
        <v>1729</v>
      </c>
      <c r="C28" s="30">
        <v>3</v>
      </c>
      <c r="D28" s="29">
        <v>250</v>
      </c>
      <c r="E28" s="29">
        <f t="shared" si="1"/>
        <v>750</v>
      </c>
    </row>
    <row r="29" spans="1:5">
      <c r="A29" s="64" t="s">
        <v>1731</v>
      </c>
      <c r="B29" t="s">
        <v>1730</v>
      </c>
      <c r="C29" s="30">
        <v>3</v>
      </c>
      <c r="D29" s="29">
        <v>250</v>
      </c>
      <c r="E29" s="29">
        <f t="shared" si="1"/>
        <v>750</v>
      </c>
    </row>
    <row r="30" spans="1:5">
      <c r="C30" s="53"/>
    </row>
    <row r="31" spans="1:5">
      <c r="A31" s="64" t="s">
        <v>1732</v>
      </c>
      <c r="B31" s="37" t="s">
        <v>1733</v>
      </c>
      <c r="C31" s="53">
        <v>1</v>
      </c>
      <c r="D31" s="57">
        <v>5600</v>
      </c>
      <c r="E31" s="57">
        <f t="shared" si="0"/>
        <v>5600</v>
      </c>
    </row>
    <row r="32" spans="1:5">
      <c r="A32" s="64"/>
    </row>
    <row r="33" spans="1:5">
      <c r="A33" s="64" t="s">
        <v>1734</v>
      </c>
      <c r="B33" t="s">
        <v>1735</v>
      </c>
      <c r="C33" s="30">
        <v>3</v>
      </c>
      <c r="D33" s="29">
        <v>700</v>
      </c>
      <c r="E33" s="29">
        <f t="shared" si="0"/>
        <v>2100</v>
      </c>
    </row>
    <row r="34" spans="1:5">
      <c r="A34" s="64" t="s">
        <v>1734</v>
      </c>
      <c r="B34" t="s">
        <v>1736</v>
      </c>
      <c r="C34" s="30">
        <v>2</v>
      </c>
      <c r="D34" s="29">
        <v>375</v>
      </c>
      <c r="E34" s="29">
        <f t="shared" si="0"/>
        <v>750</v>
      </c>
    </row>
    <row r="35" spans="1:5">
      <c r="A35" s="64" t="s">
        <v>1734</v>
      </c>
      <c r="B35" t="s">
        <v>1737</v>
      </c>
      <c r="C35" s="30">
        <v>1</v>
      </c>
      <c r="D35" s="29">
        <v>375</v>
      </c>
      <c r="E35" s="29">
        <f t="shared" si="0"/>
        <v>375</v>
      </c>
    </row>
    <row r="36" spans="1:5">
      <c r="A36" s="64"/>
    </row>
    <row r="37" spans="1:5">
      <c r="A37" s="64" t="s">
        <v>1738</v>
      </c>
      <c r="B37" t="s">
        <v>1735</v>
      </c>
      <c r="C37" s="30">
        <v>6</v>
      </c>
      <c r="D37" s="29">
        <v>700</v>
      </c>
      <c r="E37" s="29">
        <f t="shared" si="0"/>
        <v>4200</v>
      </c>
    </row>
    <row r="38" spans="1:5">
      <c r="A38" s="64" t="s">
        <v>1738</v>
      </c>
      <c r="B38" t="s">
        <v>1739</v>
      </c>
      <c r="C38" s="30">
        <v>3</v>
      </c>
      <c r="D38" s="29">
        <v>450</v>
      </c>
      <c r="E38" s="29">
        <f t="shared" si="0"/>
        <v>1350</v>
      </c>
    </row>
    <row r="39" spans="1:5">
      <c r="A39" s="64"/>
    </row>
    <row r="40" spans="1:5">
      <c r="A40" s="64" t="s">
        <v>1740</v>
      </c>
      <c r="B40" t="s">
        <v>1718</v>
      </c>
      <c r="C40" s="30">
        <v>1</v>
      </c>
      <c r="D40" s="29">
        <v>200</v>
      </c>
      <c r="E40" s="29">
        <f t="shared" si="0"/>
        <v>200</v>
      </c>
    </row>
    <row r="41" spans="1:5">
      <c r="A41" s="64" t="s">
        <v>1740</v>
      </c>
      <c r="B41" t="s">
        <v>1727</v>
      </c>
      <c r="C41" s="30">
        <v>1</v>
      </c>
      <c r="D41" s="29">
        <v>26</v>
      </c>
      <c r="E41" s="29">
        <f t="shared" si="0"/>
        <v>26</v>
      </c>
    </row>
    <row r="42" spans="1:5">
      <c r="A42" s="64" t="s">
        <v>1740</v>
      </c>
      <c r="B42" t="s">
        <v>1741</v>
      </c>
      <c r="C42" s="30">
        <v>1</v>
      </c>
      <c r="D42" s="29">
        <v>100</v>
      </c>
      <c r="E42" s="29">
        <f t="shared" si="0"/>
        <v>100</v>
      </c>
    </row>
    <row r="43" spans="1:5">
      <c r="A43" s="64" t="s">
        <v>1740</v>
      </c>
      <c r="B43" t="s">
        <v>1728</v>
      </c>
      <c r="C43" s="30">
        <v>2</v>
      </c>
      <c r="D43" s="29">
        <v>170</v>
      </c>
      <c r="E43" s="29">
        <f t="shared" ref="E43:E53" si="2">C43*D43</f>
        <v>340</v>
      </c>
    </row>
    <row r="44" spans="1:5">
      <c r="A44" s="64" t="s">
        <v>1740</v>
      </c>
      <c r="B44" t="s">
        <v>1742</v>
      </c>
      <c r="C44" s="30">
        <v>1</v>
      </c>
      <c r="D44" s="29">
        <v>250</v>
      </c>
      <c r="E44" s="29">
        <f t="shared" si="2"/>
        <v>250</v>
      </c>
    </row>
    <row r="45" spans="1:5">
      <c r="A45" s="64"/>
    </row>
    <row r="46" spans="1:5">
      <c r="A46" s="64" t="s">
        <v>1743</v>
      </c>
      <c r="B46" t="s">
        <v>1718</v>
      </c>
      <c r="C46" s="30">
        <v>1</v>
      </c>
      <c r="D46" s="29">
        <v>200</v>
      </c>
      <c r="E46" s="29">
        <f t="shared" si="2"/>
        <v>200</v>
      </c>
    </row>
    <row r="47" spans="1:5">
      <c r="A47" s="64" t="s">
        <v>1743</v>
      </c>
      <c r="B47" t="s">
        <v>1727</v>
      </c>
      <c r="C47" s="30">
        <v>1</v>
      </c>
      <c r="D47" s="29">
        <v>26</v>
      </c>
      <c r="E47" s="29">
        <f t="shared" si="2"/>
        <v>26</v>
      </c>
    </row>
    <row r="48" spans="1:5">
      <c r="A48" s="64" t="s">
        <v>1743</v>
      </c>
      <c r="B48" t="s">
        <v>1741</v>
      </c>
      <c r="C48" s="30">
        <v>1</v>
      </c>
      <c r="D48" s="29">
        <v>100</v>
      </c>
      <c r="E48" s="29">
        <f t="shared" si="2"/>
        <v>100</v>
      </c>
    </row>
    <row r="49" spans="1:5">
      <c r="A49" s="64" t="s">
        <v>1743</v>
      </c>
      <c r="B49" t="s">
        <v>1728</v>
      </c>
      <c r="C49" s="30">
        <v>2</v>
      </c>
      <c r="D49" s="29">
        <v>170</v>
      </c>
      <c r="E49" s="29">
        <f t="shared" si="2"/>
        <v>340</v>
      </c>
    </row>
    <row r="50" spans="1:5">
      <c r="A50" s="64" t="s">
        <v>1743</v>
      </c>
      <c r="B50" t="s">
        <v>1722</v>
      </c>
      <c r="C50" s="30">
        <v>0</v>
      </c>
      <c r="D50" s="29">
        <v>100</v>
      </c>
      <c r="E50" s="29">
        <f t="shared" si="2"/>
        <v>0</v>
      </c>
    </row>
    <row r="51" spans="1:5">
      <c r="A51" s="64" t="s">
        <v>1743</v>
      </c>
      <c r="B51" t="s">
        <v>1742</v>
      </c>
      <c r="C51" s="30">
        <v>1</v>
      </c>
      <c r="D51" s="29">
        <v>250</v>
      </c>
      <c r="E51" s="29">
        <f t="shared" si="2"/>
        <v>250</v>
      </c>
    </row>
    <row r="52" spans="1:5">
      <c r="A52" s="64"/>
    </row>
    <row r="53" spans="1:5">
      <c r="A53" s="64" t="s">
        <v>1744</v>
      </c>
      <c r="B53" t="s">
        <v>1745</v>
      </c>
      <c r="C53" s="30">
        <v>10</v>
      </c>
      <c r="D53" s="29">
        <v>30</v>
      </c>
      <c r="E53" s="29">
        <f t="shared" si="2"/>
        <v>300</v>
      </c>
    </row>
    <row r="54" spans="1:5">
      <c r="A54" s="64"/>
    </row>
    <row r="55" spans="1:5">
      <c r="A55" s="64" t="s">
        <v>1746</v>
      </c>
      <c r="B55" t="s">
        <v>1747</v>
      </c>
      <c r="C55" s="30">
        <v>0</v>
      </c>
      <c r="D55" s="29">
        <v>0</v>
      </c>
      <c r="E55" s="29">
        <v>0</v>
      </c>
    </row>
    <row r="56" spans="1:5">
      <c r="A56" s="64" t="s">
        <v>1746</v>
      </c>
      <c r="B56" t="s">
        <v>1748</v>
      </c>
      <c r="C56" s="30">
        <v>5</v>
      </c>
      <c r="D56" s="29">
        <v>500</v>
      </c>
      <c r="E56" s="29">
        <f>D56*C56</f>
        <v>2500</v>
      </c>
    </row>
    <row r="57" spans="1:5">
      <c r="A57" s="64"/>
    </row>
    <row r="58" spans="1:5">
      <c r="A58" s="64" t="s">
        <v>1749</v>
      </c>
      <c r="B58" t="s">
        <v>1718</v>
      </c>
      <c r="C58" s="30">
        <v>2</v>
      </c>
      <c r="D58" s="29">
        <v>200</v>
      </c>
      <c r="E58" s="29">
        <f t="shared" ref="E58:E64" si="3">C58*D58</f>
        <v>400</v>
      </c>
    </row>
    <row r="59" spans="1:5">
      <c r="A59" s="64" t="s">
        <v>1749</v>
      </c>
      <c r="B59" t="s">
        <v>1727</v>
      </c>
      <c r="C59" s="30">
        <v>2</v>
      </c>
      <c r="D59" s="29">
        <v>26</v>
      </c>
      <c r="E59" s="29">
        <f t="shared" si="3"/>
        <v>52</v>
      </c>
    </row>
    <row r="60" spans="1:5">
      <c r="A60" s="64" t="s">
        <v>1749</v>
      </c>
      <c r="B60" t="s">
        <v>1741</v>
      </c>
      <c r="C60" s="30">
        <v>2</v>
      </c>
      <c r="D60" s="29">
        <v>100</v>
      </c>
      <c r="E60" s="29">
        <f t="shared" si="3"/>
        <v>200</v>
      </c>
    </row>
    <row r="61" spans="1:5">
      <c r="A61" s="64" t="s">
        <v>1749</v>
      </c>
      <c r="B61" t="s">
        <v>1728</v>
      </c>
      <c r="C61" s="30">
        <v>2</v>
      </c>
      <c r="D61" s="29">
        <v>170</v>
      </c>
      <c r="E61" s="29">
        <f t="shared" si="3"/>
        <v>340</v>
      </c>
    </row>
    <row r="62" spans="1:5">
      <c r="A62" s="64" t="s">
        <v>1749</v>
      </c>
      <c r="B62" t="s">
        <v>1722</v>
      </c>
      <c r="C62" s="30">
        <v>2</v>
      </c>
      <c r="D62" s="29">
        <v>100</v>
      </c>
      <c r="E62" s="29">
        <f t="shared" si="3"/>
        <v>200</v>
      </c>
    </row>
    <row r="63" spans="1:5">
      <c r="A63" s="64" t="s">
        <v>1749</v>
      </c>
      <c r="B63" t="s">
        <v>1750</v>
      </c>
      <c r="C63" s="30">
        <v>2</v>
      </c>
      <c r="D63" s="29">
        <v>250</v>
      </c>
      <c r="E63" s="29">
        <f t="shared" si="3"/>
        <v>500</v>
      </c>
    </row>
    <row r="64" spans="1:5">
      <c r="A64" s="64" t="s">
        <v>1751</v>
      </c>
      <c r="B64" t="s">
        <v>1752</v>
      </c>
      <c r="C64" s="30">
        <v>1</v>
      </c>
      <c r="D64" s="29">
        <v>150</v>
      </c>
      <c r="E64" s="29">
        <f t="shared" si="3"/>
        <v>150</v>
      </c>
    </row>
    <row r="65" spans="1:6">
      <c r="A65" s="64" t="s">
        <v>1751</v>
      </c>
      <c r="B65" t="s">
        <v>1753</v>
      </c>
      <c r="C65" s="30">
        <v>5</v>
      </c>
      <c r="D65" s="29">
        <v>200</v>
      </c>
      <c r="E65" s="29">
        <f t="shared" ref="E65:E70" si="4">C65*D65</f>
        <v>1000</v>
      </c>
    </row>
    <row r="66" spans="1:6">
      <c r="A66" s="64" t="s">
        <v>1751</v>
      </c>
      <c r="B66" t="s">
        <v>1754</v>
      </c>
      <c r="C66" s="30">
        <v>21</v>
      </c>
      <c r="D66" s="29">
        <v>120</v>
      </c>
      <c r="E66" s="29">
        <f t="shared" si="4"/>
        <v>2520</v>
      </c>
    </row>
    <row r="67" spans="1:6">
      <c r="A67" s="64" t="s">
        <v>1751</v>
      </c>
      <c r="B67" s="32" t="s">
        <v>1755</v>
      </c>
      <c r="C67" s="30">
        <v>1</v>
      </c>
      <c r="D67" s="31"/>
      <c r="E67" s="29">
        <f t="shared" si="4"/>
        <v>0</v>
      </c>
      <c r="F67" t="s">
        <v>1756</v>
      </c>
    </row>
    <row r="68" spans="1:6">
      <c r="A68" s="64" t="s">
        <v>1751</v>
      </c>
      <c r="B68" s="32" t="s">
        <v>1757</v>
      </c>
      <c r="C68" s="30">
        <v>1</v>
      </c>
      <c r="D68" s="31">
        <v>475</v>
      </c>
      <c r="E68" s="29">
        <f t="shared" si="4"/>
        <v>475</v>
      </c>
    </row>
    <row r="69" spans="1:6">
      <c r="A69" s="64" t="s">
        <v>1751</v>
      </c>
      <c r="B69" s="32" t="s">
        <v>1758</v>
      </c>
      <c r="C69" s="30">
        <v>2</v>
      </c>
      <c r="D69" s="31">
        <v>150</v>
      </c>
      <c r="E69" s="29">
        <f t="shared" si="4"/>
        <v>300</v>
      </c>
    </row>
    <row r="70" spans="1:6">
      <c r="A70" s="64"/>
      <c r="B70" s="32" t="s">
        <v>1759</v>
      </c>
      <c r="C70" s="30">
        <v>8</v>
      </c>
      <c r="D70" s="95">
        <v>125</v>
      </c>
      <c r="E70" s="29">
        <f t="shared" si="4"/>
        <v>1000</v>
      </c>
    </row>
    <row r="71" spans="1:6">
      <c r="A71" s="64" t="s">
        <v>1760</v>
      </c>
      <c r="B71" s="32" t="s">
        <v>1761</v>
      </c>
      <c r="C71" s="30">
        <v>1</v>
      </c>
      <c r="D71" s="29">
        <v>500</v>
      </c>
      <c r="E71" s="29">
        <v>500</v>
      </c>
    </row>
    <row r="72" spans="1:6">
      <c r="A72" s="64"/>
      <c r="B72" s="32"/>
    </row>
    <row r="73" spans="1:6">
      <c r="A73" s="64"/>
      <c r="B73" s="32"/>
    </row>
    <row r="74" spans="1:6">
      <c r="A74" s="64"/>
      <c r="B74" s="32"/>
    </row>
    <row r="75" spans="1:6">
      <c r="A75" s="65"/>
      <c r="E75" s="29">
        <f>C75*D75</f>
        <v>0</v>
      </c>
    </row>
    <row r="76" spans="1:6">
      <c r="A76" s="33"/>
      <c r="B76" s="33"/>
      <c r="C76" s="34"/>
      <c r="D76" s="35"/>
      <c r="E76" s="35"/>
      <c r="F76" s="33"/>
    </row>
    <row r="77" spans="1:6">
      <c r="B77" s="54" t="s">
        <v>1762</v>
      </c>
      <c r="E77" s="29">
        <f>SUM(E2:E76)</f>
        <v>34210</v>
      </c>
    </row>
    <row r="79" spans="1:6">
      <c r="A79" t="s">
        <v>1763</v>
      </c>
    </row>
  </sheetData>
  <autoFilter ref="A1:F75" xr:uid="{00000000-0009-0000-0000-000018000000}"/>
  <printOptions horizontalCentered="1" headings="1"/>
  <pageMargins left="0.70866141732283472" right="0.70866141732283472" top="0.86614173228346458" bottom="0.74803149606299213" header="0.31496062992125984" footer="0.31496062992125984"/>
  <pageSetup paperSize="9" fitToHeight="0" orientation="landscape" r:id="rId1"/>
  <headerFooter>
    <oddHeader>&amp;LNH COLLECTION MARSEILLE&amp;C&amp;14SOE BOH</oddHeader>
    <oddFooter>&amp;LPrepared by Gustavo MArtínex&amp;R01 March 2017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00B050"/>
  </sheetPr>
  <dimension ref="A1:L44"/>
  <sheetViews>
    <sheetView topLeftCell="A13" zoomScaleNormal="100" workbookViewId="0">
      <selection activeCell="E19" sqref="E19"/>
    </sheetView>
  </sheetViews>
  <sheetFormatPr defaultColWidth="9.1796875" defaultRowHeight="10"/>
  <cols>
    <col min="1" max="1" width="25.26953125" style="24" customWidth="1"/>
    <col min="2" max="2" width="12.81640625" style="24" customWidth="1"/>
    <col min="3" max="3" width="5.81640625" style="24" customWidth="1"/>
    <col min="4" max="4" width="8.26953125" style="24" customWidth="1"/>
    <col min="5" max="5" width="15.453125" style="24" customWidth="1"/>
    <col min="6" max="6" width="9.7265625" style="24" customWidth="1"/>
    <col min="7" max="7" width="11" style="24" customWidth="1"/>
    <col min="8" max="8" width="8.26953125" style="24" customWidth="1"/>
    <col min="9" max="9" width="6.453125" style="24" customWidth="1"/>
    <col min="10" max="10" width="9.1796875" style="25"/>
    <col min="11" max="11" width="9.1796875" style="24"/>
    <col min="12" max="12" width="9.1796875" style="28"/>
    <col min="13" max="239" width="9.1796875" style="24"/>
    <col min="240" max="240" width="25.26953125" style="24" customWidth="1"/>
    <col min="241" max="241" width="11" style="24" customWidth="1"/>
    <col min="242" max="242" width="3.81640625" style="24" customWidth="1"/>
    <col min="243" max="243" width="8.7265625" style="24" bestFit="1" customWidth="1"/>
    <col min="244" max="244" width="11.453125" style="24" bestFit="1" customWidth="1"/>
    <col min="245" max="245" width="8.7265625" style="24" customWidth="1"/>
    <col min="246" max="16384" width="9.1796875" style="24"/>
  </cols>
  <sheetData>
    <row r="1" spans="1:12" s="23" customFormat="1" ht="21.5">
      <c r="A1" s="3" t="s">
        <v>1764</v>
      </c>
      <c r="B1" s="4" t="s">
        <v>1765</v>
      </c>
      <c r="C1" s="3" t="s">
        <v>1766</v>
      </c>
      <c r="D1" s="3" t="s">
        <v>1767</v>
      </c>
      <c r="E1" s="3" t="s">
        <v>1768</v>
      </c>
      <c r="F1" s="48" t="s">
        <v>568</v>
      </c>
      <c r="G1" s="48" t="s">
        <v>1769</v>
      </c>
      <c r="H1" s="48" t="s">
        <v>6</v>
      </c>
      <c r="I1" s="752" t="s">
        <v>946</v>
      </c>
      <c r="J1" s="752"/>
      <c r="K1" s="752"/>
    </row>
    <row r="2" spans="1:12" s="23" customFormat="1" ht="13">
      <c r="A2" s="4"/>
      <c r="B2" s="4"/>
      <c r="C2" s="20"/>
      <c r="D2" s="20"/>
      <c r="E2" s="20"/>
      <c r="F2" s="2">
        <v>88</v>
      </c>
      <c r="G2" s="2">
        <v>50</v>
      </c>
      <c r="H2" s="2">
        <v>20</v>
      </c>
      <c r="I2" s="3" t="s">
        <v>732</v>
      </c>
      <c r="J2" s="21" t="s">
        <v>1620</v>
      </c>
      <c r="K2" s="5" t="s">
        <v>1770</v>
      </c>
    </row>
    <row r="3" spans="1:12">
      <c r="A3" s="6" t="s">
        <v>1771</v>
      </c>
      <c r="B3" s="6"/>
      <c r="C3" s="12"/>
      <c r="D3" s="12"/>
      <c r="E3" s="12"/>
      <c r="F3" s="14"/>
      <c r="G3" s="14"/>
      <c r="H3" s="14"/>
      <c r="I3" s="9"/>
      <c r="J3" s="22"/>
      <c r="K3" s="10"/>
      <c r="L3" s="24"/>
    </row>
    <row r="4" spans="1:12">
      <c r="A4" s="6" t="s">
        <v>1772</v>
      </c>
      <c r="B4" s="6"/>
      <c r="C4" s="12"/>
      <c r="D4" s="12"/>
      <c r="E4" s="12"/>
      <c r="F4" s="14"/>
      <c r="G4" s="14"/>
      <c r="H4" s="14"/>
      <c r="I4" s="9"/>
      <c r="J4" s="22"/>
      <c r="K4" s="10"/>
      <c r="L4" s="24"/>
    </row>
    <row r="5" spans="1:12">
      <c r="A5" s="6" t="s">
        <v>1773</v>
      </c>
      <c r="C5" s="12"/>
      <c r="F5" s="14"/>
      <c r="G5" s="14"/>
      <c r="H5" s="14"/>
      <c r="I5" s="9"/>
      <c r="K5" s="10"/>
      <c r="L5" s="24"/>
    </row>
    <row r="6" spans="1:12">
      <c r="A6" s="6" t="s">
        <v>1774</v>
      </c>
      <c r="C6" s="12"/>
      <c r="F6" s="14"/>
      <c r="G6" s="14"/>
      <c r="H6" s="14"/>
      <c r="I6" s="9"/>
      <c r="K6" s="10"/>
      <c r="L6" s="24"/>
    </row>
    <row r="7" spans="1:12">
      <c r="A7" s="6" t="s">
        <v>1775</v>
      </c>
      <c r="C7" s="12"/>
      <c r="F7" s="14"/>
      <c r="G7" s="26"/>
      <c r="H7" s="26"/>
      <c r="I7" s="9"/>
      <c r="K7" s="10"/>
      <c r="L7" s="24"/>
    </row>
    <row r="8" spans="1:12">
      <c r="A8" s="6" t="s">
        <v>1776</v>
      </c>
      <c r="C8" s="12"/>
      <c r="F8" s="26"/>
      <c r="G8" s="26"/>
      <c r="H8" s="26"/>
      <c r="I8" s="9"/>
      <c r="K8" s="10"/>
      <c r="L8" s="24"/>
    </row>
    <row r="9" spans="1:12">
      <c r="A9" s="6" t="s">
        <v>1777</v>
      </c>
      <c r="C9" s="12"/>
      <c r="F9" s="26"/>
      <c r="G9" s="26"/>
      <c r="H9" s="26"/>
      <c r="I9" s="9"/>
      <c r="K9" s="10"/>
      <c r="L9" s="24"/>
    </row>
    <row r="10" spans="1:12">
      <c r="A10" s="6" t="s">
        <v>1778</v>
      </c>
      <c r="C10" s="12"/>
      <c r="F10" s="26"/>
      <c r="G10" s="26"/>
      <c r="H10" s="26"/>
      <c r="I10" s="9"/>
      <c r="K10" s="10"/>
      <c r="L10" s="24"/>
    </row>
    <row r="11" spans="1:12">
      <c r="A11" s="6" t="s">
        <v>1779</v>
      </c>
      <c r="C11" s="12"/>
      <c r="F11" s="26"/>
      <c r="G11" s="26"/>
      <c r="H11" s="26"/>
      <c r="I11" s="9"/>
      <c r="K11" s="10"/>
      <c r="L11" s="24"/>
    </row>
    <row r="12" spans="1:12">
      <c r="A12" s="6" t="s">
        <v>1780</v>
      </c>
      <c r="C12" s="12"/>
      <c r="F12" s="26"/>
      <c r="G12" s="26"/>
      <c r="H12" s="26"/>
      <c r="I12" s="9"/>
      <c r="K12" s="10"/>
      <c r="L12" s="24"/>
    </row>
    <row r="13" spans="1:12">
      <c r="A13" s="24" t="s">
        <v>1781</v>
      </c>
      <c r="C13" s="12"/>
      <c r="F13" s="26"/>
      <c r="G13" s="26"/>
      <c r="H13" s="26"/>
      <c r="I13" s="9"/>
      <c r="K13" s="10"/>
      <c r="L13" s="24"/>
    </row>
    <row r="14" spans="1:12">
      <c r="A14" s="24" t="s">
        <v>1782</v>
      </c>
      <c r="C14" s="12"/>
      <c r="F14" s="14"/>
      <c r="G14" s="26"/>
      <c r="H14" s="26"/>
      <c r="I14" s="9"/>
      <c r="K14" s="10"/>
      <c r="L14" s="24"/>
    </row>
    <row r="15" spans="1:12">
      <c r="A15" s="24" t="s">
        <v>1782</v>
      </c>
      <c r="C15" s="12"/>
      <c r="F15" s="14"/>
      <c r="G15" s="14"/>
      <c r="H15" s="26"/>
      <c r="I15" s="9"/>
      <c r="K15" s="10"/>
      <c r="L15" s="24"/>
    </row>
    <row r="16" spans="1:12">
      <c r="A16" s="24" t="s">
        <v>1783</v>
      </c>
      <c r="C16" s="12"/>
      <c r="F16" s="14"/>
      <c r="G16" s="26"/>
      <c r="H16" s="26"/>
      <c r="I16" s="9"/>
      <c r="K16" s="10"/>
      <c r="L16" s="24"/>
    </row>
    <row r="17" spans="1:12">
      <c r="A17" s="24" t="s">
        <v>1784</v>
      </c>
      <c r="C17" s="12"/>
      <c r="F17" s="26"/>
      <c r="G17" s="26"/>
      <c r="H17" s="26"/>
      <c r="I17" s="9"/>
      <c r="K17" s="10"/>
      <c r="L17" s="24"/>
    </row>
    <row r="18" spans="1:12">
      <c r="A18" s="36" t="s">
        <v>1785</v>
      </c>
      <c r="B18" s="87"/>
      <c r="C18" s="12"/>
      <c r="D18" s="14"/>
      <c r="E18" s="14"/>
      <c r="F18" s="9"/>
      <c r="G18" s="9"/>
      <c r="H18" s="10"/>
      <c r="J18" s="24"/>
      <c r="L18" s="24"/>
    </row>
    <row r="19" spans="1:12">
      <c r="A19" s="36" t="s">
        <v>1785</v>
      </c>
      <c r="B19" s="87"/>
      <c r="C19" s="12"/>
      <c r="D19" s="14"/>
      <c r="E19" s="14"/>
      <c r="F19" s="9"/>
      <c r="G19" s="9"/>
      <c r="H19" s="10"/>
      <c r="J19" s="24"/>
      <c r="L19" s="24"/>
    </row>
    <row r="20" spans="1:12">
      <c r="A20" s="36" t="s">
        <v>1786</v>
      </c>
      <c r="C20" s="12"/>
      <c r="D20" s="14"/>
      <c r="E20" s="14"/>
      <c r="F20" s="9"/>
      <c r="G20" s="9"/>
      <c r="H20" s="10"/>
      <c r="J20" s="24"/>
      <c r="L20" s="24"/>
    </row>
    <row r="21" spans="1:12">
      <c r="A21" s="36" t="s">
        <v>1786</v>
      </c>
      <c r="C21" s="12"/>
      <c r="D21" s="14"/>
      <c r="E21" s="14"/>
      <c r="F21" s="9"/>
      <c r="G21" s="9"/>
      <c r="H21" s="10"/>
      <c r="J21" s="24"/>
      <c r="L21" s="24"/>
    </row>
    <row r="22" spans="1:12">
      <c r="A22" s="36" t="s">
        <v>1787</v>
      </c>
      <c r="C22" s="12"/>
      <c r="D22" s="14"/>
      <c r="E22" s="14"/>
      <c r="F22" s="9"/>
      <c r="G22" s="9"/>
      <c r="H22" s="10"/>
      <c r="J22" s="24"/>
      <c r="L22" s="24"/>
    </row>
    <row r="23" spans="1:12">
      <c r="A23" s="36" t="s">
        <v>1788</v>
      </c>
      <c r="C23" s="12"/>
      <c r="D23" s="14"/>
      <c r="E23" s="14"/>
      <c r="F23" s="9"/>
      <c r="G23" s="9"/>
      <c r="H23" s="10"/>
      <c r="J23" s="24"/>
      <c r="L23" s="24"/>
    </row>
    <row r="24" spans="1:12">
      <c r="A24" s="36" t="s">
        <v>1789</v>
      </c>
      <c r="C24" s="12"/>
      <c r="D24" s="14"/>
      <c r="E24" s="14"/>
      <c r="F24" s="9"/>
      <c r="G24" s="9"/>
      <c r="H24" s="10"/>
      <c r="J24" s="24"/>
      <c r="L24" s="24"/>
    </row>
    <row r="25" spans="1:12">
      <c r="A25" s="36" t="s">
        <v>1790</v>
      </c>
      <c r="C25" s="12"/>
      <c r="D25" s="14"/>
      <c r="E25" s="14"/>
      <c r="F25" s="9"/>
      <c r="G25" s="9"/>
      <c r="H25" s="10"/>
      <c r="J25" s="24"/>
      <c r="L25" s="24"/>
    </row>
    <row r="26" spans="1:12">
      <c r="A26" s="86" t="s">
        <v>1791</v>
      </c>
      <c r="C26" s="12"/>
      <c r="D26" s="14"/>
      <c r="E26" s="14"/>
      <c r="F26" s="9"/>
      <c r="J26" s="24"/>
      <c r="L26" s="24"/>
    </row>
    <row r="27" spans="1:12">
      <c r="A27" s="86" t="s">
        <v>1792</v>
      </c>
      <c r="C27" s="12"/>
      <c r="D27" s="14"/>
      <c r="E27" s="14"/>
      <c r="F27" s="9"/>
      <c r="J27" s="24"/>
      <c r="L27" s="24"/>
    </row>
    <row r="28" spans="1:12">
      <c r="A28" s="36" t="s">
        <v>1793</v>
      </c>
      <c r="C28" s="12"/>
      <c r="D28" s="14"/>
      <c r="E28" s="14"/>
      <c r="F28" s="9"/>
      <c r="G28" s="9"/>
      <c r="H28" s="10"/>
      <c r="J28" s="24"/>
      <c r="L28" s="24"/>
    </row>
    <row r="29" spans="1:12">
      <c r="A29" s="36" t="s">
        <v>1794</v>
      </c>
      <c r="C29" s="12"/>
      <c r="D29" s="14"/>
      <c r="E29" s="14"/>
      <c r="F29" s="9"/>
      <c r="G29" s="9"/>
      <c r="H29" s="10"/>
      <c r="J29" s="24"/>
      <c r="L29" s="24"/>
    </row>
    <row r="30" spans="1:12">
      <c r="A30" s="24" t="s">
        <v>1795</v>
      </c>
      <c r="C30" s="12"/>
      <c r="D30" s="14"/>
      <c r="E30" s="14"/>
      <c r="F30" s="9"/>
      <c r="G30" s="9"/>
      <c r="H30" s="10"/>
      <c r="J30" s="24"/>
      <c r="L30" s="24"/>
    </row>
    <row r="31" spans="1:12">
      <c r="A31" s="24" t="s">
        <v>1796</v>
      </c>
      <c r="C31" s="12"/>
      <c r="D31" s="14"/>
      <c r="E31" s="14"/>
      <c r="F31" s="9"/>
      <c r="G31" s="9"/>
      <c r="H31" s="10"/>
      <c r="J31" s="24"/>
      <c r="L31" s="24"/>
    </row>
    <row r="32" spans="1:12">
      <c r="A32" s="24" t="s">
        <v>1797</v>
      </c>
      <c r="C32" s="12"/>
      <c r="D32" s="14"/>
      <c r="E32" s="14"/>
      <c r="F32" s="9"/>
      <c r="G32" s="9"/>
      <c r="H32" s="10"/>
      <c r="J32" s="24"/>
      <c r="L32" s="24"/>
    </row>
    <row r="33" spans="1:12">
      <c r="A33" s="24" t="s">
        <v>1798</v>
      </c>
      <c r="C33" s="12"/>
      <c r="D33" s="14"/>
      <c r="E33" s="14"/>
      <c r="F33" s="9"/>
      <c r="G33" s="9"/>
      <c r="H33" s="10"/>
      <c r="J33" s="24"/>
      <c r="L33" s="24"/>
    </row>
    <row r="34" spans="1:12">
      <c r="A34" s="24" t="s">
        <v>1799</v>
      </c>
      <c r="C34" s="12"/>
      <c r="D34" s="14"/>
      <c r="E34" s="14"/>
      <c r="F34" s="9"/>
      <c r="G34" s="9"/>
      <c r="H34" s="10"/>
      <c r="J34" s="24"/>
      <c r="L34" s="24"/>
    </row>
    <row r="35" spans="1:12">
      <c r="A35" s="24" t="s">
        <v>1800</v>
      </c>
      <c r="C35" s="12"/>
      <c r="D35" s="14"/>
      <c r="E35" s="14"/>
      <c r="F35" s="9"/>
      <c r="G35" s="9"/>
      <c r="H35" s="10"/>
      <c r="J35" s="24"/>
      <c r="L35" s="24"/>
    </row>
    <row r="36" spans="1:12">
      <c r="A36" s="24" t="s">
        <v>1801</v>
      </c>
      <c r="C36" s="12"/>
      <c r="D36" s="14"/>
      <c r="E36" s="14"/>
      <c r="F36" s="9"/>
      <c r="G36" s="9"/>
      <c r="H36" s="10"/>
      <c r="J36" s="24"/>
      <c r="L36" s="24"/>
    </row>
    <row r="37" spans="1:12">
      <c r="A37" s="24" t="s">
        <v>1802</v>
      </c>
      <c r="C37" s="12"/>
      <c r="D37" s="14"/>
      <c r="E37" s="14"/>
      <c r="F37" s="9"/>
      <c r="G37" s="9"/>
      <c r="H37" s="10"/>
      <c r="J37" s="24"/>
      <c r="L37" s="24"/>
    </row>
    <row r="38" spans="1:12">
      <c r="A38" s="24" t="s">
        <v>1803</v>
      </c>
      <c r="C38" s="12"/>
      <c r="D38" s="14"/>
      <c r="E38" s="14"/>
      <c r="F38" s="9"/>
      <c r="G38" s="9"/>
      <c r="H38" s="10"/>
      <c r="J38" s="24"/>
      <c r="L38" s="24"/>
    </row>
    <row r="39" spans="1:12">
      <c r="A39" s="24" t="s">
        <v>1804</v>
      </c>
      <c r="C39" s="12"/>
      <c r="D39" s="14"/>
      <c r="E39" s="14"/>
      <c r="F39" s="9"/>
      <c r="G39" s="9"/>
      <c r="H39" s="10"/>
      <c r="J39" s="24"/>
      <c r="L39" s="24"/>
    </row>
    <row r="40" spans="1:12">
      <c r="A40" s="86" t="s">
        <v>1805</v>
      </c>
      <c r="C40" s="12"/>
      <c r="F40" s="9"/>
      <c r="J40" s="24"/>
      <c r="L40" s="24"/>
    </row>
    <row r="41" spans="1:12">
      <c r="A41" s="86" t="s">
        <v>1806</v>
      </c>
      <c r="C41" s="12"/>
      <c r="F41" s="9"/>
      <c r="J41" s="24"/>
      <c r="L41" s="24"/>
    </row>
    <row r="42" spans="1:12">
      <c r="A42" s="86" t="s">
        <v>1807</v>
      </c>
      <c r="C42" s="12"/>
      <c r="F42" s="9"/>
      <c r="J42" s="24"/>
      <c r="L42" s="24"/>
    </row>
    <row r="43" spans="1:12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4"/>
    </row>
    <row r="44" spans="1:12">
      <c r="H44" s="28"/>
      <c r="J44" s="24"/>
      <c r="L44" s="24"/>
    </row>
  </sheetData>
  <mergeCells count="1">
    <mergeCell ref="I1:K1"/>
  </mergeCells>
  <printOptions horizontalCentered="1" headings="1"/>
  <pageMargins left="0.70866141732283472" right="0.70866141732283472" top="0.86614173228346458" bottom="0.74803149606299213" header="0.31496062992125984" footer="0.31496062992125984"/>
  <pageSetup paperSize="9" orientation="landscape" r:id="rId1"/>
  <headerFooter>
    <oddHeader>&amp;LNH COLLECTION MARSEILLE&amp;C&amp;14&amp;K000000SOE Linen - Lease</oddHeader>
    <oddFooter>&amp;LPrepared by Gustavo MArtínez&amp;R01 March 2017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"/>
  <sheetViews>
    <sheetView workbookViewId="0"/>
  </sheetViews>
  <sheetFormatPr defaultColWidth="11.453125"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0000"/>
  </sheetPr>
  <dimension ref="A1:J32"/>
  <sheetViews>
    <sheetView topLeftCell="B21" zoomScale="110" zoomScaleNormal="110" workbookViewId="0">
      <selection activeCell="B32" sqref="B32"/>
    </sheetView>
  </sheetViews>
  <sheetFormatPr defaultColWidth="8.7265625" defaultRowHeight="14.5"/>
  <cols>
    <col min="1" max="2" width="79.453125" customWidth="1"/>
    <col min="3" max="3" width="14.54296875" customWidth="1"/>
    <col min="4" max="4" width="22.26953125" customWidth="1"/>
    <col min="5" max="5" width="12.7265625" customWidth="1"/>
    <col min="7" max="7" width="15" customWidth="1"/>
    <col min="8" max="8" width="21.26953125" customWidth="1"/>
    <col min="10" max="10" width="12.7265625" customWidth="1"/>
  </cols>
  <sheetData>
    <row r="1" spans="1:10">
      <c r="A1" t="s">
        <v>66</v>
      </c>
      <c r="B1" t="s">
        <v>67</v>
      </c>
      <c r="C1" t="s">
        <v>68</v>
      </c>
      <c r="D1" t="s">
        <v>69</v>
      </c>
      <c r="E1" t="s">
        <v>70</v>
      </c>
      <c r="F1" t="s">
        <v>71</v>
      </c>
      <c r="G1" t="s">
        <v>72</v>
      </c>
      <c r="H1" t="s">
        <v>73</v>
      </c>
      <c r="I1" t="s">
        <v>74</v>
      </c>
      <c r="J1" t="s">
        <v>75</v>
      </c>
    </row>
    <row r="2" spans="1:10">
      <c r="A2" t="s">
        <v>76</v>
      </c>
      <c r="B2" t="s">
        <v>77</v>
      </c>
      <c r="C2">
        <v>4052338</v>
      </c>
      <c r="D2" t="s">
        <v>78</v>
      </c>
      <c r="E2" t="s">
        <v>79</v>
      </c>
      <c r="F2">
        <v>1</v>
      </c>
      <c r="G2">
        <v>4</v>
      </c>
      <c r="H2">
        <v>4</v>
      </c>
      <c r="I2">
        <v>4</v>
      </c>
    </row>
    <row r="3" spans="1:10">
      <c r="A3" t="s">
        <v>80</v>
      </c>
      <c r="B3" t="s">
        <v>81</v>
      </c>
      <c r="C3">
        <v>4052337</v>
      </c>
      <c r="D3" t="s">
        <v>78</v>
      </c>
      <c r="E3" t="s">
        <v>79</v>
      </c>
      <c r="F3">
        <v>1</v>
      </c>
      <c r="G3">
        <v>6.5</v>
      </c>
      <c r="H3">
        <v>6.5</v>
      </c>
      <c r="I3">
        <v>6.5</v>
      </c>
    </row>
    <row r="4" spans="1:10">
      <c r="A4" t="s">
        <v>82</v>
      </c>
      <c r="B4" t="s">
        <v>83</v>
      </c>
      <c r="C4">
        <v>4052334</v>
      </c>
      <c r="D4" t="s">
        <v>78</v>
      </c>
      <c r="E4" t="s">
        <v>79</v>
      </c>
      <c r="F4">
        <v>1</v>
      </c>
      <c r="G4">
        <v>21.1</v>
      </c>
      <c r="H4">
        <v>21.1</v>
      </c>
      <c r="I4">
        <v>21.1</v>
      </c>
    </row>
    <row r="5" spans="1:10">
      <c r="A5" t="s">
        <v>84</v>
      </c>
      <c r="B5" t="s">
        <v>85</v>
      </c>
      <c r="C5">
        <v>4052327</v>
      </c>
      <c r="D5" t="s">
        <v>78</v>
      </c>
      <c r="E5" t="s">
        <v>79</v>
      </c>
      <c r="F5">
        <v>1</v>
      </c>
      <c r="G5">
        <v>21.1</v>
      </c>
      <c r="H5">
        <v>21.1</v>
      </c>
      <c r="I5">
        <v>21.1</v>
      </c>
    </row>
    <row r="6" spans="1:10">
      <c r="A6" t="s">
        <v>86</v>
      </c>
      <c r="B6" t="s">
        <v>87</v>
      </c>
      <c r="C6">
        <v>4054154</v>
      </c>
      <c r="D6" t="s">
        <v>78</v>
      </c>
      <c r="E6" t="s">
        <v>79</v>
      </c>
      <c r="F6">
        <v>1</v>
      </c>
      <c r="G6">
        <v>184.27</v>
      </c>
      <c r="H6">
        <v>184.27</v>
      </c>
      <c r="I6">
        <v>184.27</v>
      </c>
    </row>
    <row r="7" spans="1:10">
      <c r="A7" t="s">
        <v>88</v>
      </c>
      <c r="B7" t="s">
        <v>89</v>
      </c>
      <c r="C7">
        <v>4052342</v>
      </c>
      <c r="D7" t="s">
        <v>78</v>
      </c>
      <c r="E7" t="s">
        <v>79</v>
      </c>
      <c r="F7">
        <v>1</v>
      </c>
      <c r="G7">
        <v>88</v>
      </c>
      <c r="H7">
        <v>88</v>
      </c>
      <c r="I7">
        <v>88</v>
      </c>
    </row>
    <row r="8" spans="1:10">
      <c r="A8" t="s">
        <v>90</v>
      </c>
      <c r="B8" t="s">
        <v>91</v>
      </c>
      <c r="C8">
        <v>4052326</v>
      </c>
      <c r="D8" t="s">
        <v>78</v>
      </c>
      <c r="E8" t="s">
        <v>79</v>
      </c>
      <c r="F8">
        <v>1</v>
      </c>
      <c r="G8">
        <v>11.94</v>
      </c>
      <c r="H8">
        <v>11.94</v>
      </c>
      <c r="I8">
        <v>11.94</v>
      </c>
    </row>
    <row r="9" spans="1:10">
      <c r="A9" t="s">
        <v>92</v>
      </c>
      <c r="B9" t="s">
        <v>93</v>
      </c>
      <c r="C9">
        <v>4052332</v>
      </c>
      <c r="D9" t="s">
        <v>78</v>
      </c>
      <c r="E9" t="s">
        <v>79</v>
      </c>
      <c r="F9">
        <v>1</v>
      </c>
      <c r="G9">
        <v>17.5</v>
      </c>
      <c r="H9">
        <v>17.5</v>
      </c>
      <c r="I9">
        <v>17.5</v>
      </c>
    </row>
    <row r="10" spans="1:10">
      <c r="A10" t="s">
        <v>94</v>
      </c>
      <c r="B10" t="s">
        <v>95</v>
      </c>
      <c r="C10">
        <v>4052333</v>
      </c>
      <c r="D10" t="s">
        <v>78</v>
      </c>
      <c r="E10" t="s">
        <v>79</v>
      </c>
      <c r="F10">
        <v>1</v>
      </c>
      <c r="G10">
        <v>1.5</v>
      </c>
      <c r="H10">
        <v>1.5</v>
      </c>
      <c r="I10">
        <v>1.5</v>
      </c>
    </row>
    <row r="11" spans="1:10">
      <c r="A11" t="s">
        <v>96</v>
      </c>
      <c r="B11" t="s">
        <v>97</v>
      </c>
      <c r="C11">
        <v>4052331</v>
      </c>
      <c r="D11" t="s">
        <v>78</v>
      </c>
      <c r="E11" t="s">
        <v>79</v>
      </c>
      <c r="F11">
        <v>1</v>
      </c>
      <c r="G11">
        <v>23.5</v>
      </c>
      <c r="H11">
        <v>23.5</v>
      </c>
      <c r="I11">
        <v>23.5</v>
      </c>
    </row>
    <row r="12" spans="1:10">
      <c r="A12" t="s">
        <v>98</v>
      </c>
      <c r="B12" t="s">
        <v>99</v>
      </c>
      <c r="C12">
        <v>4052330</v>
      </c>
      <c r="D12" t="s">
        <v>78</v>
      </c>
      <c r="E12" t="s">
        <v>79</v>
      </c>
      <c r="F12">
        <v>1</v>
      </c>
      <c r="G12">
        <v>0.8</v>
      </c>
      <c r="H12">
        <v>0.8</v>
      </c>
      <c r="I12">
        <v>0.8</v>
      </c>
    </row>
    <row r="13" spans="1:10">
      <c r="A13" t="s">
        <v>100</v>
      </c>
      <c r="B13" t="s">
        <v>101</v>
      </c>
      <c r="C13">
        <v>4052339</v>
      </c>
      <c r="D13" t="s">
        <v>78</v>
      </c>
      <c r="E13" t="s">
        <v>79</v>
      </c>
      <c r="F13">
        <v>1</v>
      </c>
      <c r="G13">
        <v>8.5</v>
      </c>
      <c r="H13">
        <v>8.5</v>
      </c>
      <c r="I13">
        <v>8.5</v>
      </c>
    </row>
    <row r="14" spans="1:10">
      <c r="A14" t="s">
        <v>102</v>
      </c>
      <c r="B14" t="s">
        <v>103</v>
      </c>
      <c r="C14">
        <v>4052307</v>
      </c>
      <c r="D14" t="s">
        <v>78</v>
      </c>
      <c r="E14" t="s">
        <v>79</v>
      </c>
      <c r="F14">
        <v>1</v>
      </c>
      <c r="G14">
        <v>10.199999999999999</v>
      </c>
      <c r="H14">
        <v>10.199999999999999</v>
      </c>
      <c r="I14">
        <v>10.199999999999999</v>
      </c>
    </row>
    <row r="15" spans="1:10">
      <c r="A15" t="s">
        <v>104</v>
      </c>
      <c r="B15" t="s">
        <v>105</v>
      </c>
      <c r="C15">
        <v>4054802</v>
      </c>
      <c r="D15" t="s">
        <v>78</v>
      </c>
      <c r="E15" t="s">
        <v>79</v>
      </c>
      <c r="F15">
        <v>1</v>
      </c>
      <c r="G15">
        <v>21.1</v>
      </c>
      <c r="H15">
        <v>21.1</v>
      </c>
      <c r="I15">
        <v>21.1</v>
      </c>
    </row>
    <row r="16" spans="1:10">
      <c r="A16" t="s">
        <v>104</v>
      </c>
      <c r="B16" t="s">
        <v>105</v>
      </c>
      <c r="C16">
        <v>4054719</v>
      </c>
      <c r="D16" t="s">
        <v>78</v>
      </c>
      <c r="E16" t="s">
        <v>79</v>
      </c>
      <c r="F16">
        <v>1</v>
      </c>
      <c r="G16">
        <v>21.1</v>
      </c>
      <c r="H16">
        <v>21.1</v>
      </c>
      <c r="I16">
        <v>21.1</v>
      </c>
    </row>
    <row r="17" spans="1:9">
      <c r="A17" t="s">
        <v>106</v>
      </c>
      <c r="B17" t="s">
        <v>107</v>
      </c>
      <c r="C17">
        <v>4052325</v>
      </c>
      <c r="D17" t="s">
        <v>78</v>
      </c>
      <c r="E17" t="s">
        <v>79</v>
      </c>
      <c r="F17">
        <v>1</v>
      </c>
      <c r="G17">
        <v>1.6</v>
      </c>
      <c r="H17">
        <v>1.6</v>
      </c>
      <c r="I17">
        <v>1.6</v>
      </c>
    </row>
    <row r="18" spans="1:9">
      <c r="A18" t="s">
        <v>108</v>
      </c>
      <c r="B18" t="s">
        <v>109</v>
      </c>
      <c r="C18">
        <v>4054800</v>
      </c>
      <c r="D18" t="s">
        <v>78</v>
      </c>
      <c r="E18" t="s">
        <v>79</v>
      </c>
      <c r="F18">
        <v>1</v>
      </c>
      <c r="G18">
        <v>21.1</v>
      </c>
      <c r="H18">
        <v>21.1</v>
      </c>
      <c r="I18">
        <v>21.1</v>
      </c>
    </row>
    <row r="19" spans="1:9">
      <c r="A19" t="s">
        <v>108</v>
      </c>
      <c r="B19" t="s">
        <v>109</v>
      </c>
      <c r="C19">
        <v>4054719</v>
      </c>
      <c r="D19" t="s">
        <v>78</v>
      </c>
      <c r="E19" t="s">
        <v>79</v>
      </c>
      <c r="F19">
        <v>1</v>
      </c>
      <c r="G19">
        <v>21.1</v>
      </c>
      <c r="H19">
        <v>21.1</v>
      </c>
      <c r="I19">
        <v>21.1</v>
      </c>
    </row>
    <row r="20" spans="1:9">
      <c r="A20" t="s">
        <v>110</v>
      </c>
      <c r="B20" t="s">
        <v>111</v>
      </c>
      <c r="C20">
        <v>4052309</v>
      </c>
      <c r="D20" t="s">
        <v>78</v>
      </c>
      <c r="E20" t="s">
        <v>79</v>
      </c>
      <c r="F20">
        <v>1</v>
      </c>
      <c r="G20">
        <v>49.9</v>
      </c>
      <c r="H20">
        <v>49.9</v>
      </c>
      <c r="I20">
        <v>49.9</v>
      </c>
    </row>
    <row r="21" spans="1:9">
      <c r="A21" t="s">
        <v>110</v>
      </c>
      <c r="B21" t="s">
        <v>111</v>
      </c>
      <c r="C21">
        <v>4052308</v>
      </c>
      <c r="D21" t="s">
        <v>78</v>
      </c>
      <c r="E21" t="s">
        <v>79</v>
      </c>
      <c r="F21">
        <v>1</v>
      </c>
      <c r="G21">
        <v>49.9</v>
      </c>
      <c r="H21">
        <v>49.9</v>
      </c>
      <c r="I21">
        <v>49.9</v>
      </c>
    </row>
    <row r="22" spans="1:9">
      <c r="A22" t="s">
        <v>112</v>
      </c>
      <c r="B22" s="164" t="s">
        <v>113</v>
      </c>
      <c r="C22">
        <v>4052322</v>
      </c>
      <c r="D22" t="s">
        <v>78</v>
      </c>
      <c r="E22" t="s">
        <v>79</v>
      </c>
      <c r="F22">
        <v>0</v>
      </c>
      <c r="G22">
        <v>13.3</v>
      </c>
      <c r="H22">
        <v>13.3</v>
      </c>
      <c r="I22">
        <v>0</v>
      </c>
    </row>
    <row r="23" spans="1:9">
      <c r="A23" t="s">
        <v>114</v>
      </c>
      <c r="B23" s="164" t="s">
        <v>115</v>
      </c>
      <c r="C23">
        <v>4073009</v>
      </c>
      <c r="D23" t="s">
        <v>78</v>
      </c>
      <c r="E23" t="s">
        <v>79</v>
      </c>
      <c r="F23">
        <v>1</v>
      </c>
      <c r="G23">
        <v>9</v>
      </c>
      <c r="H23">
        <v>9</v>
      </c>
      <c r="I23">
        <v>9</v>
      </c>
    </row>
    <row r="24" spans="1:9">
      <c r="A24" t="s">
        <v>116</v>
      </c>
      <c r="B24" t="s">
        <v>117</v>
      </c>
      <c r="C24">
        <v>4052324</v>
      </c>
      <c r="D24" t="s">
        <v>78</v>
      </c>
      <c r="E24" t="s">
        <v>79</v>
      </c>
      <c r="F24">
        <v>1</v>
      </c>
      <c r="G24">
        <v>1.5</v>
      </c>
      <c r="H24">
        <v>1.5</v>
      </c>
      <c r="I24">
        <v>1.5</v>
      </c>
    </row>
    <row r="25" spans="1:9">
      <c r="A25" t="s">
        <v>118</v>
      </c>
      <c r="B25" s="164" t="s">
        <v>119</v>
      </c>
      <c r="C25">
        <v>4000483</v>
      </c>
      <c r="D25" t="s">
        <v>78</v>
      </c>
      <c r="E25" t="s">
        <v>79</v>
      </c>
      <c r="F25">
        <v>0</v>
      </c>
      <c r="G25">
        <v>0.95</v>
      </c>
      <c r="H25">
        <v>0.95</v>
      </c>
      <c r="I25">
        <v>0</v>
      </c>
    </row>
    <row r="26" spans="1:9">
      <c r="A26" t="s">
        <v>118</v>
      </c>
      <c r="B26" s="164" t="s">
        <v>119</v>
      </c>
      <c r="C26">
        <v>4000482</v>
      </c>
      <c r="D26" t="s">
        <v>78</v>
      </c>
      <c r="E26" t="s">
        <v>79</v>
      </c>
      <c r="F26">
        <v>0</v>
      </c>
      <c r="G26">
        <v>0.95</v>
      </c>
      <c r="H26">
        <v>0.95</v>
      </c>
      <c r="I26">
        <v>0</v>
      </c>
    </row>
    <row r="27" spans="1:9">
      <c r="A27" t="s">
        <v>118</v>
      </c>
      <c r="B27" s="164" t="s">
        <v>119</v>
      </c>
      <c r="C27">
        <v>4000481</v>
      </c>
      <c r="D27" t="s">
        <v>78</v>
      </c>
      <c r="E27" t="s">
        <v>79</v>
      </c>
      <c r="F27">
        <v>0</v>
      </c>
      <c r="G27">
        <v>0.95</v>
      </c>
      <c r="H27">
        <v>0.95</v>
      </c>
      <c r="I27">
        <v>0</v>
      </c>
    </row>
    <row r="28" spans="1:9">
      <c r="A28" t="s">
        <v>118</v>
      </c>
      <c r="B28" s="164" t="s">
        <v>119</v>
      </c>
      <c r="C28">
        <v>4000480</v>
      </c>
      <c r="D28" t="s">
        <v>78</v>
      </c>
      <c r="E28" t="s">
        <v>79</v>
      </c>
      <c r="F28">
        <v>5</v>
      </c>
      <c r="G28">
        <v>0.95</v>
      </c>
      <c r="H28">
        <v>0.95</v>
      </c>
      <c r="I28">
        <v>4.75</v>
      </c>
    </row>
    <row r="29" spans="1:9">
      <c r="A29" t="s">
        <v>120</v>
      </c>
      <c r="B29" s="164" t="s">
        <v>121</v>
      </c>
      <c r="C29">
        <v>4052301</v>
      </c>
      <c r="D29" t="s">
        <v>78</v>
      </c>
      <c r="E29" t="s">
        <v>79</v>
      </c>
      <c r="F29">
        <v>1</v>
      </c>
      <c r="G29">
        <v>9</v>
      </c>
      <c r="H29">
        <v>9</v>
      </c>
      <c r="I29">
        <v>9</v>
      </c>
    </row>
    <row r="30" spans="1:9">
      <c r="A30" t="s">
        <v>122</v>
      </c>
      <c r="B30" t="s">
        <v>123</v>
      </c>
      <c r="C30">
        <v>4052314</v>
      </c>
      <c r="D30" t="s">
        <v>78</v>
      </c>
      <c r="E30" t="s">
        <v>79</v>
      </c>
      <c r="F30">
        <v>1</v>
      </c>
      <c r="G30">
        <v>28.5</v>
      </c>
      <c r="H30">
        <v>28.5</v>
      </c>
      <c r="I30">
        <v>28.5</v>
      </c>
    </row>
    <row r="31" spans="1:9">
      <c r="A31" t="s">
        <v>124</v>
      </c>
      <c r="B31" t="s">
        <v>125</v>
      </c>
      <c r="C31">
        <v>4052313</v>
      </c>
      <c r="D31" t="s">
        <v>78</v>
      </c>
      <c r="E31" t="s">
        <v>79</v>
      </c>
      <c r="F31">
        <v>1</v>
      </c>
      <c r="G31">
        <v>7</v>
      </c>
      <c r="H31">
        <v>7</v>
      </c>
      <c r="I31">
        <v>7</v>
      </c>
    </row>
    <row r="32" spans="1:9">
      <c r="A32" t="s">
        <v>126</v>
      </c>
      <c r="B32" t="s">
        <v>127</v>
      </c>
      <c r="C32">
        <v>4052178</v>
      </c>
      <c r="D32" t="s">
        <v>78</v>
      </c>
      <c r="E32" t="s">
        <v>79</v>
      </c>
      <c r="F32">
        <v>1</v>
      </c>
      <c r="G32">
        <v>34</v>
      </c>
      <c r="H32">
        <v>34</v>
      </c>
      <c r="I32">
        <v>34</v>
      </c>
    </row>
  </sheetData>
  <pageMargins left="0.7" right="0.7" top="0.75" bottom="0.75" header="0.3" footer="0.3"/>
  <tableParts count="1">
    <tablePart r:id="rId1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N72"/>
  <sheetViews>
    <sheetView workbookViewId="0">
      <selection sqref="A1:IV65536"/>
    </sheetView>
  </sheetViews>
  <sheetFormatPr defaultColWidth="9.1796875" defaultRowHeight="10"/>
  <cols>
    <col min="1" max="1" width="25.453125" style="11" customWidth="1"/>
    <col min="2" max="2" width="3.54296875" style="11" customWidth="1"/>
    <col min="3" max="3" width="5" style="47" customWidth="1"/>
    <col min="4" max="4" width="9.54296875" style="19" customWidth="1"/>
    <col min="5" max="5" width="9.453125" style="19" customWidth="1"/>
    <col min="6" max="6" width="9" style="19" customWidth="1"/>
    <col min="7" max="7" width="7" style="19" customWidth="1"/>
    <col min="8" max="8" width="6.54296875" style="19" customWidth="1"/>
    <col min="9" max="9" width="6" style="19" customWidth="1"/>
    <col min="10" max="10" width="5" style="19" customWidth="1"/>
    <col min="11" max="11" width="5.7265625" style="11" customWidth="1"/>
    <col min="12" max="12" width="9.7265625" style="10" customWidth="1"/>
    <col min="13" max="13" width="11.54296875" style="10" customWidth="1"/>
    <col min="14" max="16384" width="9.1796875" style="11"/>
  </cols>
  <sheetData>
    <row r="1" spans="1:13" s="3" customFormat="1" ht="21.5">
      <c r="A1" s="3" t="s">
        <v>2</v>
      </c>
      <c r="C1" s="44" t="s">
        <v>1642</v>
      </c>
      <c r="D1" s="48" t="s">
        <v>1808</v>
      </c>
      <c r="E1" s="48" t="s">
        <v>568</v>
      </c>
      <c r="F1" s="48" t="s">
        <v>1769</v>
      </c>
      <c r="G1" s="48" t="s">
        <v>1809</v>
      </c>
      <c r="H1" s="48" t="s">
        <v>6</v>
      </c>
      <c r="I1" s="2" t="s">
        <v>851</v>
      </c>
      <c r="J1" s="2" t="s">
        <v>1810</v>
      </c>
      <c r="L1" s="752" t="s">
        <v>946</v>
      </c>
      <c r="M1" s="752"/>
    </row>
    <row r="2" spans="1:13" s="3" customFormat="1" ht="13">
      <c r="A2" s="4"/>
      <c r="C2" s="45"/>
      <c r="D2" s="2">
        <v>165</v>
      </c>
      <c r="E2" s="2">
        <v>88</v>
      </c>
      <c r="F2" s="80">
        <v>50</v>
      </c>
      <c r="G2" s="2"/>
      <c r="H2" s="2">
        <v>196</v>
      </c>
      <c r="I2" s="2">
        <v>200</v>
      </c>
      <c r="J2" s="2">
        <v>105</v>
      </c>
      <c r="K2" s="3" t="s">
        <v>732</v>
      </c>
      <c r="L2" s="5" t="s">
        <v>1620</v>
      </c>
      <c r="M2" s="5" t="s">
        <v>1621</v>
      </c>
    </row>
    <row r="3" spans="1:13">
      <c r="A3" s="6" t="s">
        <v>1215</v>
      </c>
      <c r="B3" s="7" t="s">
        <v>836</v>
      </c>
      <c r="C3" s="85" t="s">
        <v>1811</v>
      </c>
      <c r="D3" s="8">
        <v>248</v>
      </c>
      <c r="E3" s="8">
        <v>128</v>
      </c>
      <c r="F3" s="81">
        <v>0</v>
      </c>
      <c r="G3" s="8"/>
      <c r="H3" s="8">
        <v>50</v>
      </c>
      <c r="I3" s="8"/>
      <c r="J3" s="8">
        <v>50</v>
      </c>
      <c r="K3" s="9">
        <f>SUM(C3:J3)</f>
        <v>476</v>
      </c>
      <c r="L3" s="10">
        <v>2</v>
      </c>
      <c r="M3" s="10">
        <f>K3*L3</f>
        <v>952</v>
      </c>
    </row>
    <row r="4" spans="1:13">
      <c r="A4" s="6" t="s">
        <v>1216</v>
      </c>
      <c r="B4" s="7" t="s">
        <v>836</v>
      </c>
      <c r="C4" s="85" t="s">
        <v>1811</v>
      </c>
      <c r="D4" s="8">
        <v>200</v>
      </c>
      <c r="E4" s="8">
        <v>170</v>
      </c>
      <c r="F4" s="81">
        <v>75</v>
      </c>
      <c r="G4" s="8"/>
      <c r="H4" s="8">
        <v>50</v>
      </c>
      <c r="I4" s="60">
        <v>600</v>
      </c>
      <c r="J4" s="8">
        <v>50</v>
      </c>
      <c r="K4" s="9">
        <f t="shared" ref="K4:K57" si="0">SUM(C4:J4)</f>
        <v>1145</v>
      </c>
      <c r="L4" s="10">
        <v>2</v>
      </c>
      <c r="M4" s="10">
        <f t="shared" ref="M4:M54" si="1">K4*L4</f>
        <v>2290</v>
      </c>
    </row>
    <row r="5" spans="1:13">
      <c r="A5" s="6" t="s">
        <v>1217</v>
      </c>
      <c r="B5" s="7" t="s">
        <v>836</v>
      </c>
      <c r="C5" s="85" t="s">
        <v>1811</v>
      </c>
      <c r="D5" s="8">
        <v>100</v>
      </c>
      <c r="E5" s="8">
        <v>75</v>
      </c>
      <c r="F5" s="81">
        <v>0</v>
      </c>
      <c r="G5" s="8"/>
      <c r="H5" s="8">
        <v>0</v>
      </c>
      <c r="I5" s="8"/>
      <c r="J5" s="8"/>
      <c r="K5" s="9">
        <f t="shared" si="0"/>
        <v>175</v>
      </c>
      <c r="L5" s="10">
        <v>2</v>
      </c>
      <c r="M5" s="10">
        <f t="shared" si="1"/>
        <v>350</v>
      </c>
    </row>
    <row r="6" spans="1:13">
      <c r="A6" s="6" t="s">
        <v>1812</v>
      </c>
      <c r="B6" s="7" t="s">
        <v>836</v>
      </c>
      <c r="C6" s="85" t="s">
        <v>1811</v>
      </c>
      <c r="D6" s="8"/>
      <c r="E6" s="8"/>
      <c r="F6" s="81"/>
      <c r="G6" s="8"/>
      <c r="H6" s="8"/>
      <c r="I6" s="8"/>
      <c r="J6" s="8"/>
      <c r="K6" s="9">
        <f t="shared" si="0"/>
        <v>0</v>
      </c>
      <c r="L6" s="10">
        <v>4</v>
      </c>
      <c r="M6" s="10">
        <f t="shared" si="1"/>
        <v>0</v>
      </c>
    </row>
    <row r="7" spans="1:13">
      <c r="A7" s="6" t="s">
        <v>1218</v>
      </c>
      <c r="B7" s="7" t="s">
        <v>836</v>
      </c>
      <c r="C7" s="85" t="s">
        <v>1811</v>
      </c>
      <c r="D7" s="8"/>
      <c r="E7" s="8"/>
      <c r="F7" s="81">
        <v>30</v>
      </c>
      <c r="G7" s="8"/>
      <c r="H7" s="8">
        <v>20</v>
      </c>
      <c r="I7" s="8"/>
      <c r="J7" s="8"/>
      <c r="K7" s="9">
        <f t="shared" si="0"/>
        <v>50</v>
      </c>
      <c r="L7" s="10">
        <v>5.25</v>
      </c>
      <c r="M7" s="10">
        <f t="shared" si="1"/>
        <v>262.5</v>
      </c>
    </row>
    <row r="8" spans="1:13">
      <c r="A8" s="6" t="s">
        <v>1220</v>
      </c>
      <c r="B8" s="7" t="s">
        <v>836</v>
      </c>
      <c r="C8" s="85" t="s">
        <v>1811</v>
      </c>
      <c r="D8" s="8"/>
      <c r="E8" s="8"/>
      <c r="F8" s="81">
        <v>30</v>
      </c>
      <c r="G8" s="8"/>
      <c r="H8" s="8"/>
      <c r="I8" s="8"/>
      <c r="J8" s="8"/>
      <c r="K8" s="9">
        <f t="shared" si="0"/>
        <v>30</v>
      </c>
      <c r="L8" s="10">
        <v>12.3</v>
      </c>
      <c r="M8" s="10">
        <f t="shared" si="1"/>
        <v>369</v>
      </c>
    </row>
    <row r="9" spans="1:13">
      <c r="A9" s="6" t="s">
        <v>1222</v>
      </c>
      <c r="B9" s="7" t="s">
        <v>836</v>
      </c>
      <c r="C9" s="85" t="s">
        <v>1811</v>
      </c>
      <c r="D9" s="8"/>
      <c r="E9" s="8"/>
      <c r="F9" s="81">
        <v>30</v>
      </c>
      <c r="G9" s="8"/>
      <c r="H9" s="8"/>
      <c r="I9" s="8"/>
      <c r="J9" s="8"/>
      <c r="K9" s="9">
        <f t="shared" si="0"/>
        <v>30</v>
      </c>
      <c r="L9" s="10">
        <v>9</v>
      </c>
      <c r="M9" s="10">
        <f t="shared" si="1"/>
        <v>270</v>
      </c>
    </row>
    <row r="10" spans="1:13">
      <c r="A10" s="6" t="s">
        <v>1224</v>
      </c>
      <c r="B10" s="7" t="s">
        <v>836</v>
      </c>
      <c r="C10" s="85" t="s">
        <v>1811</v>
      </c>
      <c r="D10" s="8">
        <v>250</v>
      </c>
      <c r="E10" s="8">
        <v>100</v>
      </c>
      <c r="F10" s="81">
        <v>75</v>
      </c>
      <c r="G10" s="8"/>
      <c r="H10" s="8">
        <v>50</v>
      </c>
      <c r="I10" s="8"/>
      <c r="J10" s="8"/>
      <c r="K10" s="9">
        <f t="shared" si="0"/>
        <v>475</v>
      </c>
      <c r="L10" s="10">
        <v>3.5</v>
      </c>
      <c r="M10" s="10">
        <f t="shared" si="1"/>
        <v>1662.5</v>
      </c>
    </row>
    <row r="11" spans="1:13">
      <c r="A11" s="6" t="s">
        <v>1226</v>
      </c>
      <c r="B11" s="7" t="s">
        <v>836</v>
      </c>
      <c r="C11" s="85" t="s">
        <v>1811</v>
      </c>
      <c r="D11" s="8">
        <v>100</v>
      </c>
      <c r="E11" s="8">
        <v>128</v>
      </c>
      <c r="F11" s="81">
        <v>75</v>
      </c>
      <c r="G11" s="8"/>
      <c r="H11" s="8">
        <v>50</v>
      </c>
      <c r="I11" s="8"/>
      <c r="J11" s="8">
        <v>50</v>
      </c>
      <c r="K11" s="9">
        <f t="shared" si="0"/>
        <v>403</v>
      </c>
      <c r="L11" s="10">
        <v>5</v>
      </c>
      <c r="M11" s="10">
        <f t="shared" si="1"/>
        <v>2015</v>
      </c>
    </row>
    <row r="12" spans="1:13">
      <c r="A12" s="6" t="s">
        <v>1227</v>
      </c>
      <c r="B12" s="7" t="s">
        <v>836</v>
      </c>
      <c r="C12" s="85" t="s">
        <v>1811</v>
      </c>
      <c r="D12" s="8"/>
      <c r="E12" s="8"/>
      <c r="F12" s="81"/>
      <c r="G12" s="8"/>
      <c r="H12" s="8"/>
      <c r="I12" s="8"/>
      <c r="J12" s="8"/>
      <c r="K12" s="9">
        <f t="shared" si="0"/>
        <v>0</v>
      </c>
      <c r="L12" s="10">
        <v>10</v>
      </c>
      <c r="M12" s="10">
        <f t="shared" si="1"/>
        <v>0</v>
      </c>
    </row>
    <row r="13" spans="1:13">
      <c r="A13" s="6" t="s">
        <v>1813</v>
      </c>
      <c r="B13" s="7" t="s">
        <v>836</v>
      </c>
      <c r="C13" s="85" t="s">
        <v>1811</v>
      </c>
      <c r="D13" s="8"/>
      <c r="E13" s="8"/>
      <c r="F13" s="81"/>
      <c r="G13" s="8"/>
      <c r="H13" s="8"/>
      <c r="I13" s="8"/>
      <c r="J13" s="8"/>
      <c r="K13" s="9">
        <f t="shared" si="0"/>
        <v>0</v>
      </c>
      <c r="L13" s="10">
        <v>30</v>
      </c>
      <c r="M13" s="10">
        <f t="shared" si="1"/>
        <v>0</v>
      </c>
    </row>
    <row r="14" spans="1:13">
      <c r="A14" s="6" t="s">
        <v>1814</v>
      </c>
      <c r="B14" s="7" t="s">
        <v>836</v>
      </c>
      <c r="C14" s="85" t="s">
        <v>1811</v>
      </c>
      <c r="D14" s="8"/>
      <c r="E14" s="8"/>
      <c r="F14" s="81"/>
      <c r="G14" s="8"/>
      <c r="H14" s="8"/>
      <c r="I14" s="8"/>
      <c r="J14" s="8"/>
      <c r="K14" s="9">
        <f t="shared" si="0"/>
        <v>0</v>
      </c>
      <c r="L14" s="10">
        <v>20</v>
      </c>
      <c r="M14" s="10">
        <f t="shared" si="1"/>
        <v>0</v>
      </c>
    </row>
    <row r="15" spans="1:13">
      <c r="A15" s="6" t="s">
        <v>1231</v>
      </c>
      <c r="B15" s="7" t="s">
        <v>836</v>
      </c>
      <c r="C15" s="85" t="s">
        <v>1811</v>
      </c>
      <c r="D15" s="8">
        <v>100</v>
      </c>
      <c r="E15" s="8">
        <v>128</v>
      </c>
      <c r="F15" s="81">
        <v>75</v>
      </c>
      <c r="G15" s="8"/>
      <c r="H15" s="8">
        <v>98</v>
      </c>
      <c r="I15" s="8"/>
      <c r="J15" s="8" t="s">
        <v>1815</v>
      </c>
      <c r="K15" s="9">
        <f t="shared" si="0"/>
        <v>401</v>
      </c>
      <c r="L15" s="10">
        <v>2</v>
      </c>
      <c r="M15" s="10">
        <f t="shared" si="1"/>
        <v>802</v>
      </c>
    </row>
    <row r="16" spans="1:13">
      <c r="A16" s="6" t="s">
        <v>1232</v>
      </c>
      <c r="B16" s="7" t="s">
        <v>836</v>
      </c>
      <c r="C16" s="85" t="s">
        <v>1811</v>
      </c>
      <c r="D16" s="8">
        <v>100</v>
      </c>
      <c r="E16" s="8">
        <v>128</v>
      </c>
      <c r="F16" s="81">
        <v>75</v>
      </c>
      <c r="G16" s="8"/>
      <c r="H16" s="8">
        <v>98</v>
      </c>
      <c r="I16" s="8"/>
      <c r="J16" s="8">
        <v>50</v>
      </c>
      <c r="K16" s="9">
        <f t="shared" si="0"/>
        <v>451</v>
      </c>
      <c r="L16" s="10">
        <v>2</v>
      </c>
      <c r="M16" s="10">
        <f t="shared" si="1"/>
        <v>902</v>
      </c>
    </row>
    <row r="17" spans="1:13">
      <c r="A17" s="6" t="s">
        <v>1816</v>
      </c>
      <c r="B17" s="7" t="s">
        <v>836</v>
      </c>
      <c r="C17" s="85" t="s">
        <v>1811</v>
      </c>
      <c r="D17" s="8">
        <v>100</v>
      </c>
      <c r="E17" s="8">
        <v>128</v>
      </c>
      <c r="F17" s="81">
        <v>0</v>
      </c>
      <c r="G17" s="8"/>
      <c r="H17" s="8">
        <v>98</v>
      </c>
      <c r="I17" s="8"/>
      <c r="J17" s="8" t="s">
        <v>1815</v>
      </c>
      <c r="K17" s="9">
        <f t="shared" si="0"/>
        <v>326</v>
      </c>
      <c r="L17" s="10">
        <v>2.5</v>
      </c>
      <c r="M17" s="10">
        <f t="shared" si="1"/>
        <v>815</v>
      </c>
    </row>
    <row r="18" spans="1:13">
      <c r="A18" s="6" t="s">
        <v>1817</v>
      </c>
      <c r="B18" s="7" t="s">
        <v>836</v>
      </c>
      <c r="C18" s="85" t="s">
        <v>1811</v>
      </c>
      <c r="D18" s="8" t="s">
        <v>1815</v>
      </c>
      <c r="E18" s="8"/>
      <c r="F18" s="81" t="s">
        <v>1815</v>
      </c>
      <c r="G18" s="8"/>
      <c r="H18" s="8" t="s">
        <v>1815</v>
      </c>
      <c r="I18" s="8"/>
      <c r="J18" s="8"/>
      <c r="K18" s="9">
        <f t="shared" si="0"/>
        <v>0</v>
      </c>
      <c r="L18" s="10">
        <v>2.5</v>
      </c>
      <c r="M18" s="10">
        <f t="shared" si="1"/>
        <v>0</v>
      </c>
    </row>
    <row r="19" spans="1:13">
      <c r="A19" s="6" t="s">
        <v>1818</v>
      </c>
      <c r="B19" s="7" t="s">
        <v>836</v>
      </c>
      <c r="C19" s="85" t="s">
        <v>1811</v>
      </c>
      <c r="D19" s="8"/>
      <c r="E19" s="8"/>
      <c r="F19" s="81"/>
      <c r="G19" s="8"/>
      <c r="H19" s="8"/>
      <c r="I19" s="8"/>
      <c r="J19" s="8"/>
      <c r="K19" s="9">
        <f t="shared" si="0"/>
        <v>0</v>
      </c>
      <c r="L19" s="10">
        <v>7.15</v>
      </c>
      <c r="M19" s="10">
        <f t="shared" si="1"/>
        <v>0</v>
      </c>
    </row>
    <row r="20" spans="1:13">
      <c r="A20" s="6" t="s">
        <v>1234</v>
      </c>
      <c r="B20" s="7" t="s">
        <v>836</v>
      </c>
      <c r="C20" s="85" t="s">
        <v>1811</v>
      </c>
      <c r="D20" s="8"/>
      <c r="E20" s="8"/>
      <c r="F20" s="81"/>
      <c r="G20" s="8"/>
      <c r="H20" s="8"/>
      <c r="I20" s="8"/>
      <c r="J20" s="8"/>
      <c r="K20" s="9">
        <f t="shared" si="0"/>
        <v>0</v>
      </c>
      <c r="L20" s="10">
        <v>16</v>
      </c>
      <c r="M20" s="10">
        <f t="shared" si="1"/>
        <v>0</v>
      </c>
    </row>
    <row r="21" spans="1:13">
      <c r="A21" s="6" t="s">
        <v>1819</v>
      </c>
      <c r="B21" s="7" t="s">
        <v>836</v>
      </c>
      <c r="C21" s="85" t="s">
        <v>1811</v>
      </c>
      <c r="D21" s="8">
        <v>50</v>
      </c>
      <c r="E21" s="8" t="s">
        <v>1815</v>
      </c>
      <c r="F21" s="81"/>
      <c r="G21" s="8"/>
      <c r="H21" s="8">
        <v>18</v>
      </c>
      <c r="I21" s="8"/>
      <c r="J21" s="8"/>
      <c r="K21" s="9">
        <f t="shared" si="0"/>
        <v>68</v>
      </c>
      <c r="L21" s="10">
        <v>80</v>
      </c>
      <c r="M21" s="10">
        <f t="shared" si="1"/>
        <v>5440</v>
      </c>
    </row>
    <row r="22" spans="1:13">
      <c r="A22" s="6" t="s">
        <v>1424</v>
      </c>
      <c r="B22" s="7" t="s">
        <v>836</v>
      </c>
      <c r="C22" s="85" t="s">
        <v>1811</v>
      </c>
      <c r="D22" s="8" t="s">
        <v>1815</v>
      </c>
      <c r="E22" s="8" t="s">
        <v>1815</v>
      </c>
      <c r="F22" s="81"/>
      <c r="G22" s="8"/>
      <c r="H22" s="8" t="s">
        <v>1815</v>
      </c>
      <c r="I22" s="8"/>
      <c r="J22" s="8"/>
      <c r="K22" s="9">
        <f t="shared" si="0"/>
        <v>0</v>
      </c>
      <c r="L22" s="10">
        <v>80</v>
      </c>
      <c r="M22" s="10">
        <f t="shared" si="1"/>
        <v>0</v>
      </c>
    </row>
    <row r="23" spans="1:13">
      <c r="A23" s="6" t="s">
        <v>1426</v>
      </c>
      <c r="B23" s="7" t="s">
        <v>836</v>
      </c>
      <c r="C23" s="85" t="s">
        <v>1811</v>
      </c>
      <c r="D23" s="8"/>
      <c r="E23" s="8"/>
      <c r="F23" s="81" t="s">
        <v>1815</v>
      </c>
      <c r="G23" s="8"/>
      <c r="H23" s="8"/>
      <c r="I23" s="8"/>
      <c r="J23" s="8"/>
      <c r="K23" s="9">
        <f t="shared" si="0"/>
        <v>0</v>
      </c>
      <c r="L23" s="10">
        <v>130</v>
      </c>
      <c r="M23" s="10">
        <f t="shared" si="1"/>
        <v>0</v>
      </c>
    </row>
    <row r="24" spans="1:13" s="76" customFormat="1">
      <c r="A24" s="71" t="s">
        <v>1820</v>
      </c>
      <c r="B24" s="72" t="s">
        <v>836</v>
      </c>
      <c r="C24" s="85" t="s">
        <v>1811</v>
      </c>
      <c r="D24" s="73">
        <v>50</v>
      </c>
      <c r="E24" s="73" t="s">
        <v>1815</v>
      </c>
      <c r="F24" s="81"/>
      <c r="G24" s="73"/>
      <c r="H24" s="73" t="s">
        <v>1815</v>
      </c>
      <c r="I24" s="73"/>
      <c r="J24" s="73"/>
      <c r="K24" s="9">
        <f t="shared" si="0"/>
        <v>50</v>
      </c>
      <c r="L24" s="75">
        <v>50</v>
      </c>
      <c r="M24" s="75">
        <f t="shared" si="1"/>
        <v>2500</v>
      </c>
    </row>
    <row r="25" spans="1:13" s="76" customFormat="1" ht="10.5">
      <c r="A25" s="71" t="s">
        <v>1821</v>
      </c>
      <c r="B25" s="72" t="s">
        <v>836</v>
      </c>
      <c r="C25" s="85" t="s">
        <v>1811</v>
      </c>
      <c r="D25" s="73"/>
      <c r="E25" s="73"/>
      <c r="F25" s="81"/>
      <c r="G25" s="73"/>
      <c r="H25" s="77"/>
      <c r="I25" s="73"/>
      <c r="J25" s="73"/>
      <c r="K25" s="9">
        <f t="shared" si="0"/>
        <v>0</v>
      </c>
      <c r="L25" s="75">
        <v>80</v>
      </c>
      <c r="M25" s="75">
        <f t="shared" si="1"/>
        <v>0</v>
      </c>
    </row>
    <row r="26" spans="1:13" s="76" customFormat="1">
      <c r="A26" s="71" t="s">
        <v>1822</v>
      </c>
      <c r="B26" s="72" t="s">
        <v>836</v>
      </c>
      <c r="C26" s="85" t="s">
        <v>1811</v>
      </c>
      <c r="D26" s="73" t="s">
        <v>1815</v>
      </c>
      <c r="E26" s="73" t="s">
        <v>1815</v>
      </c>
      <c r="F26" s="81"/>
      <c r="G26" s="73"/>
      <c r="H26" s="73" t="s">
        <v>1815</v>
      </c>
      <c r="I26" s="73"/>
      <c r="J26" s="73"/>
      <c r="K26" s="9">
        <f t="shared" si="0"/>
        <v>0</v>
      </c>
      <c r="L26" s="75">
        <v>49.2</v>
      </c>
      <c r="M26" s="75">
        <f t="shared" si="1"/>
        <v>0</v>
      </c>
    </row>
    <row r="27" spans="1:13">
      <c r="A27" s="6" t="s">
        <v>1138</v>
      </c>
      <c r="B27" s="7" t="s">
        <v>836</v>
      </c>
      <c r="C27" s="85" t="s">
        <v>1811</v>
      </c>
      <c r="D27" s="8">
        <v>75</v>
      </c>
      <c r="E27" s="8"/>
      <c r="F27" s="81"/>
      <c r="G27" s="8"/>
      <c r="H27" s="8"/>
      <c r="I27" s="8"/>
      <c r="J27" s="8"/>
      <c r="K27" s="9">
        <f t="shared" si="0"/>
        <v>75</v>
      </c>
      <c r="L27" s="10">
        <v>30</v>
      </c>
      <c r="M27" s="10">
        <f t="shared" si="1"/>
        <v>2250</v>
      </c>
    </row>
    <row r="28" spans="1:13">
      <c r="A28" s="6" t="s">
        <v>1140</v>
      </c>
      <c r="B28" s="7" t="s">
        <v>836</v>
      </c>
      <c r="C28" s="85" t="s">
        <v>1811</v>
      </c>
      <c r="D28" s="8" t="s">
        <v>1815</v>
      </c>
      <c r="E28" s="8"/>
      <c r="F28" s="81"/>
      <c r="G28" s="8"/>
      <c r="H28" s="8"/>
      <c r="I28" s="8"/>
      <c r="J28" s="8"/>
      <c r="K28" s="9">
        <f t="shared" si="0"/>
        <v>0</v>
      </c>
      <c r="L28" s="10">
        <v>35</v>
      </c>
      <c r="M28" s="10">
        <f t="shared" si="1"/>
        <v>0</v>
      </c>
    </row>
    <row r="29" spans="1:13">
      <c r="A29" s="6" t="s">
        <v>1142</v>
      </c>
      <c r="B29" s="7" t="s">
        <v>836</v>
      </c>
      <c r="C29" s="85" t="s">
        <v>1811</v>
      </c>
      <c r="D29" s="8">
        <v>75</v>
      </c>
      <c r="E29" s="8"/>
      <c r="F29" s="81"/>
      <c r="G29" s="8"/>
      <c r="H29" s="8"/>
      <c r="I29" s="8"/>
      <c r="J29" s="8"/>
      <c r="K29" s="9">
        <f t="shared" si="0"/>
        <v>75</v>
      </c>
      <c r="L29" s="10">
        <v>20</v>
      </c>
      <c r="M29" s="10">
        <f t="shared" si="1"/>
        <v>1500</v>
      </c>
    </row>
    <row r="30" spans="1:13">
      <c r="A30" s="6" t="s">
        <v>1823</v>
      </c>
      <c r="B30" s="7" t="s">
        <v>836</v>
      </c>
      <c r="C30" s="85" t="s">
        <v>1811</v>
      </c>
      <c r="D30" s="8">
        <v>75</v>
      </c>
      <c r="E30" s="8"/>
      <c r="F30" s="81"/>
      <c r="G30" s="8"/>
      <c r="H30" s="8"/>
      <c r="I30" s="8"/>
      <c r="J30" s="8"/>
      <c r="K30" s="9">
        <f t="shared" si="0"/>
        <v>75</v>
      </c>
      <c r="L30" s="10">
        <v>30</v>
      </c>
      <c r="M30" s="10">
        <f t="shared" si="1"/>
        <v>2250</v>
      </c>
    </row>
    <row r="31" spans="1:13">
      <c r="A31" s="6" t="s">
        <v>1824</v>
      </c>
      <c r="B31" s="7" t="s">
        <v>836</v>
      </c>
      <c r="C31" s="85" t="s">
        <v>1811</v>
      </c>
      <c r="D31" s="8"/>
      <c r="E31" s="8"/>
      <c r="F31" s="81"/>
      <c r="G31" s="8"/>
      <c r="H31" s="8"/>
      <c r="I31" s="8"/>
      <c r="J31" s="8"/>
      <c r="K31" s="9">
        <f t="shared" si="0"/>
        <v>0</v>
      </c>
      <c r="L31" s="10">
        <v>50</v>
      </c>
      <c r="M31" s="10">
        <f t="shared" si="1"/>
        <v>0</v>
      </c>
    </row>
    <row r="32" spans="1:13">
      <c r="A32" s="6" t="s">
        <v>1825</v>
      </c>
      <c r="B32" s="7" t="s">
        <v>836</v>
      </c>
      <c r="C32" s="85" t="s">
        <v>1811</v>
      </c>
      <c r="D32" s="8"/>
      <c r="E32" s="8"/>
      <c r="F32" s="81"/>
      <c r="G32" s="8"/>
      <c r="H32" s="8"/>
      <c r="I32" s="8"/>
      <c r="J32" s="8"/>
      <c r="K32" s="9">
        <f t="shared" si="0"/>
        <v>0</v>
      </c>
      <c r="L32" s="10">
        <v>20</v>
      </c>
      <c r="M32" s="10">
        <f t="shared" si="1"/>
        <v>0</v>
      </c>
    </row>
    <row r="33" spans="1:14">
      <c r="A33" s="6" t="s">
        <v>1826</v>
      </c>
      <c r="B33" s="7" t="s">
        <v>836</v>
      </c>
      <c r="C33" s="85" t="s">
        <v>1811</v>
      </c>
      <c r="D33" s="8" t="s">
        <v>1815</v>
      </c>
      <c r="E33" s="8"/>
      <c r="F33" s="81"/>
      <c r="G33" s="8"/>
      <c r="H33" s="8"/>
      <c r="I33" s="8"/>
      <c r="J33" s="8"/>
      <c r="K33" s="9">
        <f t="shared" si="0"/>
        <v>0</v>
      </c>
      <c r="L33" s="10">
        <v>165</v>
      </c>
      <c r="M33" s="10">
        <f t="shared" si="1"/>
        <v>0</v>
      </c>
    </row>
    <row r="34" spans="1:14" s="76" customFormat="1">
      <c r="A34" s="71" t="s">
        <v>1827</v>
      </c>
      <c r="B34" s="72" t="s">
        <v>836</v>
      </c>
      <c r="C34" s="85" t="s">
        <v>1811</v>
      </c>
      <c r="D34" s="73">
        <v>10</v>
      </c>
      <c r="E34" s="73"/>
      <c r="F34" s="81"/>
      <c r="G34" s="73"/>
      <c r="H34" s="73"/>
      <c r="I34" s="73"/>
      <c r="J34" s="73"/>
      <c r="K34" s="9">
        <f t="shared" si="0"/>
        <v>10</v>
      </c>
      <c r="L34" s="75">
        <v>160</v>
      </c>
      <c r="M34" s="75">
        <f t="shared" si="1"/>
        <v>1600</v>
      </c>
    </row>
    <row r="35" spans="1:14">
      <c r="A35" s="6" t="s">
        <v>1428</v>
      </c>
      <c r="B35" s="7" t="s">
        <v>836</v>
      </c>
      <c r="C35" s="85" t="s">
        <v>1811</v>
      </c>
      <c r="D35" s="8"/>
      <c r="E35" s="8"/>
      <c r="F35" s="81">
        <v>10</v>
      </c>
      <c r="G35" s="8"/>
      <c r="H35" s="8"/>
      <c r="I35" s="8"/>
      <c r="J35" s="8"/>
      <c r="K35" s="9">
        <f t="shared" si="0"/>
        <v>10</v>
      </c>
      <c r="L35" s="10">
        <v>160</v>
      </c>
      <c r="M35" s="10">
        <f t="shared" si="1"/>
        <v>1600</v>
      </c>
    </row>
    <row r="36" spans="1:14">
      <c r="A36" s="6" t="s">
        <v>1430</v>
      </c>
      <c r="B36" s="7" t="s">
        <v>836</v>
      </c>
      <c r="C36" s="85" t="s">
        <v>1811</v>
      </c>
      <c r="D36" s="8"/>
      <c r="E36" s="8"/>
      <c r="F36" s="81">
        <v>10</v>
      </c>
      <c r="G36" s="8"/>
      <c r="H36" s="8"/>
      <c r="I36" s="8"/>
      <c r="J36" s="8"/>
      <c r="K36" s="9">
        <f t="shared" si="0"/>
        <v>10</v>
      </c>
      <c r="L36" s="10">
        <v>40</v>
      </c>
      <c r="M36" s="10">
        <f t="shared" si="1"/>
        <v>400</v>
      </c>
    </row>
    <row r="37" spans="1:14">
      <c r="A37" s="6" t="s">
        <v>1431</v>
      </c>
      <c r="B37" s="7" t="s">
        <v>836</v>
      </c>
      <c r="C37" s="85" t="s">
        <v>1811</v>
      </c>
      <c r="D37" s="8"/>
      <c r="E37" s="8"/>
      <c r="F37" s="81">
        <v>30</v>
      </c>
      <c r="G37" s="8"/>
      <c r="H37" s="8"/>
      <c r="I37" s="8"/>
      <c r="J37" s="8"/>
      <c r="K37" s="9">
        <f t="shared" si="0"/>
        <v>30</v>
      </c>
      <c r="L37" s="10">
        <v>40</v>
      </c>
      <c r="M37" s="10">
        <f t="shared" si="1"/>
        <v>1200</v>
      </c>
    </row>
    <row r="38" spans="1:14">
      <c r="A38" s="6" t="s">
        <v>1828</v>
      </c>
      <c r="B38" s="7" t="s">
        <v>836</v>
      </c>
      <c r="C38" s="85" t="s">
        <v>1811</v>
      </c>
      <c r="D38" s="8">
        <v>5</v>
      </c>
      <c r="E38" s="8" t="s">
        <v>1815</v>
      </c>
      <c r="F38" s="81">
        <v>5</v>
      </c>
      <c r="G38" s="8"/>
      <c r="H38" s="8">
        <v>5</v>
      </c>
      <c r="I38" s="8"/>
      <c r="J38" s="8"/>
      <c r="K38" s="9">
        <f t="shared" si="0"/>
        <v>15</v>
      </c>
      <c r="L38" s="10">
        <v>50</v>
      </c>
      <c r="M38" s="10">
        <f t="shared" si="1"/>
        <v>750</v>
      </c>
    </row>
    <row r="39" spans="1:14">
      <c r="A39" s="6" t="s">
        <v>1829</v>
      </c>
      <c r="B39" s="7" t="s">
        <v>836</v>
      </c>
      <c r="C39" s="85" t="s">
        <v>1811</v>
      </c>
      <c r="D39" s="8">
        <v>10</v>
      </c>
      <c r="E39" s="8"/>
      <c r="F39" s="81"/>
      <c r="G39" s="8"/>
      <c r="H39" s="8"/>
      <c r="I39" s="8"/>
      <c r="J39" s="8"/>
      <c r="K39" s="9">
        <f t="shared" si="0"/>
        <v>10</v>
      </c>
      <c r="L39" s="10">
        <v>40</v>
      </c>
      <c r="M39" s="10">
        <f t="shared" si="1"/>
        <v>400</v>
      </c>
    </row>
    <row r="40" spans="1:14">
      <c r="A40" s="6" t="s">
        <v>1830</v>
      </c>
      <c r="B40" s="7" t="s">
        <v>836</v>
      </c>
      <c r="C40" s="85" t="s">
        <v>1811</v>
      </c>
      <c r="D40" s="8" t="s">
        <v>1815</v>
      </c>
      <c r="E40" s="8"/>
      <c r="F40" s="81"/>
      <c r="G40" s="8"/>
      <c r="H40" s="8"/>
      <c r="I40" s="8"/>
      <c r="J40" s="8"/>
      <c r="K40" s="9">
        <f t="shared" si="0"/>
        <v>0</v>
      </c>
      <c r="L40" s="10">
        <v>400</v>
      </c>
      <c r="M40" s="10">
        <f t="shared" si="1"/>
        <v>0</v>
      </c>
    </row>
    <row r="41" spans="1:14">
      <c r="A41" s="71" t="s">
        <v>1831</v>
      </c>
      <c r="B41" s="72" t="s">
        <v>836</v>
      </c>
      <c r="C41" s="85" t="s">
        <v>1811</v>
      </c>
      <c r="D41" s="73"/>
      <c r="E41" s="73"/>
      <c r="F41" s="81"/>
      <c r="G41" s="73"/>
      <c r="H41" s="73"/>
      <c r="I41" s="73"/>
      <c r="J41" s="73"/>
      <c r="K41" s="9">
        <f t="shared" si="0"/>
        <v>0</v>
      </c>
      <c r="L41" s="75">
        <v>35</v>
      </c>
      <c r="M41" s="75">
        <f t="shared" si="1"/>
        <v>0</v>
      </c>
      <c r="N41" s="76"/>
    </row>
    <row r="42" spans="1:14" s="76" customFormat="1">
      <c r="A42" s="71" t="s">
        <v>1832</v>
      </c>
      <c r="B42" s="72" t="s">
        <v>836</v>
      </c>
      <c r="C42" s="85" t="s">
        <v>1811</v>
      </c>
      <c r="D42" s="73" t="s">
        <v>1815</v>
      </c>
      <c r="E42" s="73" t="s">
        <v>1815</v>
      </c>
      <c r="F42" s="81"/>
      <c r="G42" s="73"/>
      <c r="H42" s="73" t="s">
        <v>1815</v>
      </c>
      <c r="I42" s="73"/>
      <c r="J42" s="73"/>
      <c r="K42" s="9">
        <f t="shared" si="0"/>
        <v>0</v>
      </c>
      <c r="L42" s="75">
        <v>50</v>
      </c>
      <c r="M42" s="75">
        <f t="shared" si="1"/>
        <v>0</v>
      </c>
    </row>
    <row r="43" spans="1:14">
      <c r="A43" s="6" t="s">
        <v>1833</v>
      </c>
      <c r="B43" s="7" t="s">
        <v>836</v>
      </c>
      <c r="C43" s="85" t="s">
        <v>1811</v>
      </c>
      <c r="D43" s="8"/>
      <c r="E43" s="8">
        <v>85</v>
      </c>
      <c r="F43" s="81"/>
      <c r="G43" s="8"/>
      <c r="H43" s="8">
        <v>65</v>
      </c>
      <c r="I43" s="8"/>
      <c r="J43" s="8"/>
      <c r="K43" s="9">
        <f t="shared" si="0"/>
        <v>150</v>
      </c>
      <c r="L43" s="10">
        <v>35</v>
      </c>
      <c r="M43" s="10">
        <f t="shared" si="1"/>
        <v>5250</v>
      </c>
    </row>
    <row r="44" spans="1:14">
      <c r="A44" s="6" t="s">
        <v>1834</v>
      </c>
      <c r="B44" s="12" t="s">
        <v>836</v>
      </c>
      <c r="C44" s="85" t="s">
        <v>1811</v>
      </c>
      <c r="D44" s="8"/>
      <c r="E44" s="8">
        <v>85</v>
      </c>
      <c r="F44" s="81"/>
      <c r="G44" s="8"/>
      <c r="H44" s="8">
        <v>65</v>
      </c>
      <c r="I44" s="13"/>
      <c r="J44" s="13"/>
      <c r="K44" s="9">
        <f t="shared" si="0"/>
        <v>150</v>
      </c>
      <c r="L44" s="10">
        <v>5.5</v>
      </c>
      <c r="M44" s="10">
        <f>+L44*K44</f>
        <v>825</v>
      </c>
    </row>
    <row r="45" spans="1:14" s="76" customFormat="1">
      <c r="A45" s="71" t="s">
        <v>1835</v>
      </c>
      <c r="B45" s="78" t="s">
        <v>836</v>
      </c>
      <c r="C45" s="85" t="s">
        <v>1811</v>
      </c>
      <c r="D45" s="79">
        <v>10</v>
      </c>
      <c r="E45" s="73">
        <v>13</v>
      </c>
      <c r="F45" s="82"/>
      <c r="G45" s="79"/>
      <c r="H45" s="73">
        <v>10</v>
      </c>
      <c r="I45" s="79"/>
      <c r="J45" s="79"/>
      <c r="K45" s="9">
        <f t="shared" si="0"/>
        <v>33</v>
      </c>
      <c r="L45" s="75">
        <v>200</v>
      </c>
      <c r="M45" s="75">
        <f>+L45*K45</f>
        <v>6600</v>
      </c>
    </row>
    <row r="46" spans="1:14" s="76" customFormat="1">
      <c r="A46" s="71" t="s">
        <v>1836</v>
      </c>
      <c r="B46" s="78" t="s">
        <v>836</v>
      </c>
      <c r="C46" s="85" t="s">
        <v>1811</v>
      </c>
      <c r="D46" s="79">
        <v>10</v>
      </c>
      <c r="E46" s="73">
        <v>13</v>
      </c>
      <c r="F46" s="82"/>
      <c r="G46" s="79"/>
      <c r="H46" s="79"/>
      <c r="I46" s="79"/>
      <c r="J46" s="79"/>
      <c r="K46" s="9">
        <f t="shared" si="0"/>
        <v>23</v>
      </c>
      <c r="L46" s="75">
        <v>150</v>
      </c>
      <c r="M46" s="75">
        <f>+L46*K46</f>
        <v>3450</v>
      </c>
    </row>
    <row r="47" spans="1:14">
      <c r="A47" s="6" t="s">
        <v>1837</v>
      </c>
      <c r="B47" s="7" t="s">
        <v>836</v>
      </c>
      <c r="C47" s="85" t="s">
        <v>1811</v>
      </c>
      <c r="D47" s="14"/>
      <c r="E47" s="14"/>
      <c r="F47" s="82"/>
      <c r="G47" s="14"/>
      <c r="H47" s="14"/>
      <c r="I47" s="14"/>
      <c r="J47" s="14"/>
      <c r="K47" s="9">
        <f t="shared" si="0"/>
        <v>0</v>
      </c>
      <c r="L47" s="10">
        <v>20</v>
      </c>
      <c r="M47" s="10">
        <f t="shared" si="1"/>
        <v>0</v>
      </c>
    </row>
    <row r="48" spans="1:14">
      <c r="A48" s="6" t="s">
        <v>1150</v>
      </c>
      <c r="B48" s="7" t="s">
        <v>836</v>
      </c>
      <c r="C48" s="85" t="s">
        <v>1811</v>
      </c>
      <c r="D48" s="8">
        <v>33</v>
      </c>
      <c r="E48" s="8">
        <v>17</v>
      </c>
      <c r="F48" s="81">
        <v>20</v>
      </c>
      <c r="G48" s="8"/>
      <c r="H48" s="8">
        <v>13</v>
      </c>
      <c r="I48" s="14"/>
      <c r="J48" s="14"/>
      <c r="K48" s="9">
        <f t="shared" si="0"/>
        <v>83</v>
      </c>
      <c r="L48" s="10">
        <v>20</v>
      </c>
      <c r="M48" s="10">
        <f t="shared" si="1"/>
        <v>1660</v>
      </c>
    </row>
    <row r="49" spans="1:13">
      <c r="A49" s="6" t="s">
        <v>1152</v>
      </c>
      <c r="B49" s="7" t="s">
        <v>836</v>
      </c>
      <c r="C49" s="85" t="s">
        <v>1811</v>
      </c>
      <c r="D49" s="8">
        <v>33</v>
      </c>
      <c r="E49" s="8">
        <v>17</v>
      </c>
      <c r="F49" s="81">
        <v>20</v>
      </c>
      <c r="G49" s="8"/>
      <c r="H49" s="8">
        <v>13</v>
      </c>
      <c r="I49" s="14"/>
      <c r="J49" s="14"/>
      <c r="K49" s="9">
        <f t="shared" si="0"/>
        <v>83</v>
      </c>
      <c r="L49" s="10">
        <v>20</v>
      </c>
      <c r="M49" s="10">
        <f t="shared" si="1"/>
        <v>1660</v>
      </c>
    </row>
    <row r="50" spans="1:13">
      <c r="A50" s="6" t="s">
        <v>1838</v>
      </c>
      <c r="B50" s="7" t="s">
        <v>836</v>
      </c>
      <c r="C50" s="85" t="s">
        <v>1811</v>
      </c>
      <c r="D50" s="14">
        <v>13</v>
      </c>
      <c r="E50" s="8">
        <v>17</v>
      </c>
      <c r="F50" s="82"/>
      <c r="G50" s="14"/>
      <c r="H50" s="8">
        <v>13</v>
      </c>
      <c r="I50" s="14"/>
      <c r="J50" s="14"/>
      <c r="K50" s="9">
        <f t="shared" si="0"/>
        <v>43</v>
      </c>
      <c r="L50" s="10">
        <v>40</v>
      </c>
      <c r="M50" s="10">
        <f t="shared" si="1"/>
        <v>1720</v>
      </c>
    </row>
    <row r="51" spans="1:13">
      <c r="A51" s="6" t="s">
        <v>1839</v>
      </c>
      <c r="B51" s="7" t="s">
        <v>836</v>
      </c>
      <c r="C51" s="85" t="s">
        <v>1811</v>
      </c>
      <c r="D51" s="14"/>
      <c r="E51" s="14"/>
      <c r="F51" s="82"/>
      <c r="G51" s="14"/>
      <c r="H51" s="14"/>
      <c r="I51" s="14"/>
      <c r="J51" s="14"/>
      <c r="K51" s="9">
        <f t="shared" si="0"/>
        <v>0</v>
      </c>
      <c r="L51" s="10">
        <v>30</v>
      </c>
      <c r="M51" s="10">
        <f t="shared" si="1"/>
        <v>0</v>
      </c>
    </row>
    <row r="52" spans="1:13">
      <c r="A52" s="6" t="s">
        <v>1840</v>
      </c>
      <c r="B52" s="7" t="s">
        <v>836</v>
      </c>
      <c r="C52" s="85" t="s">
        <v>1811</v>
      </c>
      <c r="D52" s="14"/>
      <c r="E52" s="14"/>
      <c r="F52" s="82"/>
      <c r="G52" s="14"/>
      <c r="H52" s="14"/>
      <c r="I52" s="14"/>
      <c r="J52" s="14"/>
      <c r="K52" s="9">
        <f t="shared" si="0"/>
        <v>0</v>
      </c>
      <c r="L52" s="10">
        <v>18</v>
      </c>
      <c r="M52" s="10">
        <f t="shared" si="1"/>
        <v>0</v>
      </c>
    </row>
    <row r="53" spans="1:13">
      <c r="A53" s="6" t="s">
        <v>1841</v>
      </c>
      <c r="B53" s="7" t="s">
        <v>836</v>
      </c>
      <c r="C53" s="85" t="s">
        <v>1811</v>
      </c>
      <c r="D53" s="14"/>
      <c r="E53" s="14"/>
      <c r="F53" s="82"/>
      <c r="G53" s="14"/>
      <c r="H53" s="14"/>
      <c r="I53" s="14"/>
      <c r="J53" s="14"/>
      <c r="K53" s="9">
        <f t="shared" si="0"/>
        <v>0</v>
      </c>
      <c r="L53" s="10">
        <v>30</v>
      </c>
      <c r="M53" s="10">
        <f t="shared" si="1"/>
        <v>0</v>
      </c>
    </row>
    <row r="54" spans="1:13">
      <c r="A54" s="6" t="s">
        <v>1842</v>
      </c>
      <c r="B54" s="7" t="s">
        <v>836</v>
      </c>
      <c r="C54" s="85" t="s">
        <v>1811</v>
      </c>
      <c r="D54" s="14"/>
      <c r="E54" s="14"/>
      <c r="F54" s="82"/>
      <c r="G54" s="14"/>
      <c r="H54" s="14"/>
      <c r="I54" s="14"/>
      <c r="J54" s="14"/>
      <c r="K54" s="9">
        <f t="shared" si="0"/>
        <v>0</v>
      </c>
      <c r="L54" s="10">
        <v>39</v>
      </c>
      <c r="M54" s="10">
        <f t="shared" si="1"/>
        <v>0</v>
      </c>
    </row>
    <row r="55" spans="1:13">
      <c r="A55" s="6" t="s">
        <v>1843</v>
      </c>
      <c r="B55" s="7" t="s">
        <v>836</v>
      </c>
      <c r="C55" s="85" t="s">
        <v>1811</v>
      </c>
      <c r="D55" s="14" t="s">
        <v>1815</v>
      </c>
      <c r="E55" s="14"/>
      <c r="F55" s="82"/>
      <c r="G55" s="14"/>
      <c r="H55" s="14"/>
      <c r="I55" s="14"/>
      <c r="J55" s="14"/>
      <c r="K55" s="9">
        <f t="shared" si="0"/>
        <v>0</v>
      </c>
      <c r="L55" s="10">
        <v>50</v>
      </c>
      <c r="M55" s="10">
        <f>K55*L55</f>
        <v>0</v>
      </c>
    </row>
    <row r="56" spans="1:13">
      <c r="A56" s="6" t="s">
        <v>1844</v>
      </c>
      <c r="B56" s="7" t="s">
        <v>836</v>
      </c>
      <c r="C56" s="85" t="s">
        <v>1811</v>
      </c>
      <c r="D56" s="14"/>
      <c r="E56" s="14"/>
      <c r="F56" s="82"/>
      <c r="G56" s="14"/>
      <c r="H56" s="14"/>
      <c r="I56" s="14"/>
      <c r="J56" s="14"/>
      <c r="K56" s="9">
        <f t="shared" si="0"/>
        <v>0</v>
      </c>
      <c r="L56" s="10">
        <v>0</v>
      </c>
      <c r="M56" s="10">
        <f>K56*L56</f>
        <v>0</v>
      </c>
    </row>
    <row r="57" spans="1:13">
      <c r="A57" s="6" t="s">
        <v>1845</v>
      </c>
      <c r="B57" s="7" t="s">
        <v>836</v>
      </c>
      <c r="C57" s="85" t="s">
        <v>1811</v>
      </c>
      <c r="D57" s="14"/>
      <c r="E57" s="14"/>
      <c r="F57" s="82"/>
      <c r="G57" s="14"/>
      <c r="H57" s="14"/>
      <c r="I57" s="14"/>
      <c r="J57" s="14"/>
      <c r="K57" s="9">
        <f t="shared" si="0"/>
        <v>0</v>
      </c>
      <c r="L57" s="10">
        <v>20</v>
      </c>
      <c r="M57" s="10">
        <f>K57*L57</f>
        <v>0</v>
      </c>
    </row>
    <row r="58" spans="1:13">
      <c r="A58" s="15"/>
      <c r="B58" s="15"/>
      <c r="C58" s="46"/>
      <c r="D58" s="16"/>
      <c r="E58" s="16"/>
      <c r="F58" s="16"/>
      <c r="G58" s="16"/>
      <c r="H58" s="16"/>
      <c r="I58" s="16"/>
      <c r="J58" s="16"/>
      <c r="K58" s="15"/>
      <c r="L58" s="17"/>
      <c r="M58" s="17"/>
    </row>
    <row r="59" spans="1:13">
      <c r="D59" s="18"/>
      <c r="E59" s="18"/>
      <c r="F59" s="18"/>
      <c r="G59" s="18"/>
      <c r="H59" s="18"/>
      <c r="I59" s="18"/>
      <c r="J59" s="18"/>
      <c r="M59" s="10">
        <f>SUBTOTAL(9,M3:M58)</f>
        <v>51745</v>
      </c>
    </row>
    <row r="60" spans="1:13">
      <c r="D60" s="18"/>
      <c r="E60" s="18"/>
      <c r="F60" s="18"/>
      <c r="G60" s="18"/>
      <c r="H60" s="18"/>
      <c r="I60" s="18"/>
      <c r="J60" s="18"/>
    </row>
    <row r="61" spans="1:13">
      <c r="D61" s="18"/>
      <c r="E61" s="18"/>
      <c r="F61" s="18"/>
      <c r="G61" s="18"/>
      <c r="H61" s="18"/>
      <c r="I61" s="18"/>
      <c r="J61" s="18"/>
    </row>
    <row r="62" spans="1:13">
      <c r="D62" s="18"/>
      <c r="E62" s="18"/>
      <c r="F62" s="18"/>
      <c r="G62" s="18"/>
      <c r="H62" s="18"/>
      <c r="I62" s="18"/>
      <c r="J62" s="18"/>
    </row>
    <row r="63" spans="1:13">
      <c r="D63" s="18"/>
      <c r="E63" s="18"/>
      <c r="F63" s="18"/>
      <c r="G63" s="18"/>
      <c r="H63" s="18"/>
      <c r="I63" s="18"/>
      <c r="J63" s="18"/>
    </row>
    <row r="64" spans="1:13">
      <c r="D64" s="18"/>
      <c r="E64" s="18"/>
      <c r="F64" s="18"/>
      <c r="G64" s="18"/>
      <c r="H64" s="18"/>
      <c r="I64" s="18"/>
      <c r="J64" s="18"/>
    </row>
    <row r="65" spans="4:10" s="11" customFormat="1">
      <c r="D65" s="18"/>
      <c r="E65" s="18"/>
      <c r="F65" s="18"/>
      <c r="G65" s="18"/>
      <c r="H65" s="18"/>
      <c r="I65" s="18"/>
      <c r="J65" s="18"/>
    </row>
    <row r="66" spans="4:10" s="11" customFormat="1">
      <c r="D66" s="18"/>
      <c r="E66" s="18"/>
      <c r="F66" s="18"/>
      <c r="G66" s="18"/>
      <c r="H66" s="18"/>
      <c r="I66" s="18"/>
      <c r="J66" s="18"/>
    </row>
    <row r="67" spans="4:10" s="11" customFormat="1">
      <c r="D67" s="18"/>
      <c r="E67" s="18"/>
      <c r="F67" s="18"/>
      <c r="G67" s="18"/>
      <c r="H67" s="18"/>
      <c r="I67" s="18"/>
      <c r="J67" s="18"/>
    </row>
    <row r="68" spans="4:10" s="11" customFormat="1">
      <c r="D68" s="18"/>
      <c r="E68" s="18"/>
      <c r="F68" s="18"/>
      <c r="G68" s="18"/>
      <c r="H68" s="18"/>
      <c r="I68" s="18"/>
      <c r="J68" s="18"/>
    </row>
    <row r="69" spans="4:10" s="11" customFormat="1">
      <c r="D69" s="18"/>
      <c r="E69" s="18"/>
      <c r="F69" s="18"/>
      <c r="G69" s="18"/>
      <c r="H69" s="18"/>
      <c r="I69" s="18"/>
      <c r="J69" s="18"/>
    </row>
    <row r="70" spans="4:10" s="11" customFormat="1">
      <c r="D70" s="18"/>
      <c r="E70" s="18"/>
      <c r="F70" s="18"/>
      <c r="G70" s="18"/>
      <c r="H70" s="18"/>
      <c r="I70" s="18"/>
      <c r="J70" s="18"/>
    </row>
    <row r="71" spans="4:10" s="11" customFormat="1">
      <c r="D71" s="18"/>
      <c r="E71" s="18"/>
      <c r="F71" s="18"/>
      <c r="G71" s="18"/>
      <c r="H71" s="18"/>
      <c r="I71" s="18"/>
      <c r="J71" s="18"/>
    </row>
    <row r="72" spans="4:10" s="11" customFormat="1">
      <c r="D72" s="18"/>
      <c r="E72" s="18"/>
      <c r="F72" s="18"/>
      <c r="G72" s="18"/>
      <c r="H72" s="18"/>
      <c r="I72" s="18"/>
      <c r="J72" s="18"/>
    </row>
  </sheetData>
  <mergeCells count="1">
    <mergeCell ref="L1:M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filterMode="1"/>
  <dimension ref="A3:I478"/>
  <sheetViews>
    <sheetView topLeftCell="B1" workbookViewId="0">
      <selection activeCell="E460" sqref="E460"/>
    </sheetView>
  </sheetViews>
  <sheetFormatPr defaultColWidth="11.453125" defaultRowHeight="15.5"/>
  <cols>
    <col min="2" max="2" width="11.453125" customWidth="1"/>
    <col min="3" max="3" width="36.7265625" style="166" bestFit="1" customWidth="1"/>
    <col min="4" max="4" width="11.453125" style="159"/>
    <col min="5" max="5" width="72.7265625" bestFit="1" customWidth="1"/>
    <col min="6" max="6" width="22.81640625" style="30" bestFit="1" customWidth="1"/>
    <col min="7" max="7" width="7.7265625" customWidth="1"/>
    <col min="8" max="8" width="11.453125" style="167"/>
  </cols>
  <sheetData>
    <row r="3" spans="2:8">
      <c r="D3" s="159" t="s">
        <v>592</v>
      </c>
      <c r="E3" s="30" t="s">
        <v>590</v>
      </c>
      <c r="F3" s="30" t="s">
        <v>1121</v>
      </c>
      <c r="G3" t="s">
        <v>593</v>
      </c>
      <c r="H3" s="167" t="s">
        <v>594</v>
      </c>
    </row>
    <row r="4" spans="2:8">
      <c r="B4" t="s">
        <v>41</v>
      </c>
    </row>
    <row r="5" spans="2:8">
      <c r="B5">
        <v>1</v>
      </c>
      <c r="C5" s="166" t="s">
        <v>1122</v>
      </c>
      <c r="D5" s="159">
        <v>375.4666666666667</v>
      </c>
      <c r="E5" t="s">
        <v>1123</v>
      </c>
      <c r="F5" s="30" t="s">
        <v>603</v>
      </c>
      <c r="G5">
        <v>2.2999999999999998</v>
      </c>
      <c r="H5" s="167">
        <f>G5*D5</f>
        <v>863.57333333333338</v>
      </c>
    </row>
    <row r="6" spans="2:8" hidden="1">
      <c r="B6">
        <v>1</v>
      </c>
      <c r="C6" s="166" t="s">
        <v>1124</v>
      </c>
      <c r="D6" s="159">
        <v>99.968000000000004</v>
      </c>
      <c r="E6" t="s">
        <v>1125</v>
      </c>
      <c r="F6" s="30" t="s">
        <v>603</v>
      </c>
      <c r="G6">
        <v>3.45</v>
      </c>
      <c r="H6" s="167">
        <f t="shared" ref="H6:H54" si="0">G6*D6</f>
        <v>344.88960000000003</v>
      </c>
    </row>
    <row r="7" spans="2:8" hidden="1">
      <c r="B7">
        <v>1</v>
      </c>
      <c r="C7" s="166" t="s">
        <v>1126</v>
      </c>
      <c r="D7" s="159">
        <v>240.4864</v>
      </c>
      <c r="E7" t="s">
        <v>1127</v>
      </c>
      <c r="F7" s="30" t="s">
        <v>603</v>
      </c>
      <c r="G7">
        <v>2.08</v>
      </c>
      <c r="H7" s="167">
        <f t="shared" si="0"/>
        <v>500.21171200000003</v>
      </c>
    </row>
    <row r="8" spans="2:8" hidden="1">
      <c r="B8">
        <v>1</v>
      </c>
      <c r="C8" s="166" t="s">
        <v>1128</v>
      </c>
      <c r="D8" s="159">
        <v>240.4864</v>
      </c>
      <c r="E8" t="s">
        <v>1129</v>
      </c>
      <c r="F8" s="30" t="s">
        <v>603</v>
      </c>
      <c r="G8">
        <v>1.2</v>
      </c>
      <c r="H8" s="167">
        <f t="shared" si="0"/>
        <v>288.58368000000002</v>
      </c>
    </row>
    <row r="9" spans="2:8" hidden="1">
      <c r="B9">
        <v>1</v>
      </c>
      <c r="C9" s="166" t="s">
        <v>1130</v>
      </c>
      <c r="D9" s="159">
        <v>119.68</v>
      </c>
      <c r="E9" t="s">
        <v>895</v>
      </c>
      <c r="F9" s="30" t="s">
        <v>603</v>
      </c>
      <c r="G9">
        <v>1.4</v>
      </c>
      <c r="H9" s="167">
        <f t="shared" si="0"/>
        <v>167.55199999999999</v>
      </c>
    </row>
    <row r="10" spans="2:8" hidden="1">
      <c r="B10">
        <v>1</v>
      </c>
      <c r="C10" s="166" t="s">
        <v>1131</v>
      </c>
      <c r="D10" s="159">
        <v>119.68</v>
      </c>
      <c r="E10" t="s">
        <v>1132</v>
      </c>
      <c r="F10" s="30" t="s">
        <v>603</v>
      </c>
      <c r="G10">
        <v>1</v>
      </c>
      <c r="H10" s="167">
        <f t="shared" si="0"/>
        <v>119.68</v>
      </c>
    </row>
    <row r="11" spans="2:8" hidden="1">
      <c r="B11">
        <v>2</v>
      </c>
      <c r="C11" s="166" t="s">
        <v>1203</v>
      </c>
      <c r="D11" s="159">
        <v>240.4864</v>
      </c>
      <c r="E11" t="s">
        <v>1204</v>
      </c>
      <c r="F11" s="30" t="s">
        <v>603</v>
      </c>
      <c r="G11">
        <v>1.36</v>
      </c>
      <c r="H11" s="167">
        <f t="shared" si="0"/>
        <v>327.06150400000001</v>
      </c>
    </row>
    <row r="12" spans="2:8" hidden="1">
      <c r="B12">
        <v>2</v>
      </c>
      <c r="C12" s="166" t="s">
        <v>1205</v>
      </c>
      <c r="D12" s="159">
        <v>119.68</v>
      </c>
      <c r="E12" t="s">
        <v>1206</v>
      </c>
      <c r="F12" s="30" t="s">
        <v>603</v>
      </c>
      <c r="G12">
        <v>1.25</v>
      </c>
      <c r="H12" s="167">
        <f t="shared" si="0"/>
        <v>149.60000000000002</v>
      </c>
    </row>
    <row r="13" spans="2:8" hidden="1">
      <c r="B13">
        <v>2</v>
      </c>
      <c r="C13" s="166" t="s">
        <v>1207</v>
      </c>
      <c r="D13" s="159">
        <v>199.71631205673762</v>
      </c>
      <c r="E13" t="s">
        <v>1208</v>
      </c>
      <c r="F13" s="30" t="s">
        <v>603</v>
      </c>
      <c r="G13">
        <v>1.92</v>
      </c>
      <c r="H13" s="167">
        <f t="shared" si="0"/>
        <v>383.45531914893621</v>
      </c>
    </row>
    <row r="14" spans="2:8" hidden="1">
      <c r="B14">
        <v>2</v>
      </c>
      <c r="C14" s="166" t="s">
        <v>1209</v>
      </c>
      <c r="D14" s="159">
        <v>199.71631205673762</v>
      </c>
      <c r="E14" t="s">
        <v>1210</v>
      </c>
      <c r="F14" s="30" t="s">
        <v>603</v>
      </c>
      <c r="G14">
        <v>1.92</v>
      </c>
      <c r="H14" s="167">
        <f t="shared" si="0"/>
        <v>383.45531914893621</v>
      </c>
    </row>
    <row r="15" spans="2:8" hidden="1">
      <c r="B15">
        <v>2</v>
      </c>
      <c r="C15" s="166" t="s">
        <v>1211</v>
      </c>
      <c r="D15" s="159">
        <v>199.71631205673762</v>
      </c>
      <c r="E15" t="s">
        <v>1212</v>
      </c>
      <c r="F15" s="30" t="s">
        <v>603</v>
      </c>
      <c r="G15">
        <v>2.72</v>
      </c>
      <c r="H15" s="167">
        <f t="shared" si="0"/>
        <v>543.22836879432634</v>
      </c>
    </row>
    <row r="16" spans="2:8" hidden="1">
      <c r="B16">
        <v>1</v>
      </c>
      <c r="C16" s="166" t="s">
        <v>1133</v>
      </c>
      <c r="D16" s="159">
        <v>96</v>
      </c>
      <c r="E16" t="s">
        <v>1134</v>
      </c>
      <c r="F16" s="30" t="s">
        <v>599</v>
      </c>
      <c r="G16">
        <v>3.03</v>
      </c>
      <c r="H16" s="167">
        <f t="shared" si="0"/>
        <v>290.88</v>
      </c>
    </row>
    <row r="17" spans="2:8" hidden="1">
      <c r="B17">
        <v>1</v>
      </c>
      <c r="C17" s="166" t="s">
        <v>1135</v>
      </c>
      <c r="D17" s="159">
        <v>23.965957446808513</v>
      </c>
      <c r="E17" t="s">
        <v>1136</v>
      </c>
      <c r="F17" s="30" t="s">
        <v>603</v>
      </c>
      <c r="G17">
        <v>7.95</v>
      </c>
      <c r="H17" s="167">
        <f t="shared" si="0"/>
        <v>190.52936170212769</v>
      </c>
    </row>
    <row r="18" spans="2:8" hidden="1">
      <c r="B18">
        <v>1</v>
      </c>
      <c r="C18" s="166" t="s">
        <v>1137</v>
      </c>
      <c r="D18" s="159">
        <v>11.982978723404257</v>
      </c>
      <c r="F18" s="30" t="s">
        <v>603</v>
      </c>
      <c r="H18" s="167">
        <f t="shared" si="0"/>
        <v>0</v>
      </c>
    </row>
    <row r="19" spans="2:8">
      <c r="B19">
        <v>5</v>
      </c>
      <c r="C19" s="166" t="s">
        <v>1569</v>
      </c>
      <c r="D19" s="159">
        <v>2</v>
      </c>
      <c r="E19" t="s">
        <v>1570</v>
      </c>
      <c r="F19" s="30" t="s">
        <v>603</v>
      </c>
      <c r="G19">
        <v>24.9</v>
      </c>
      <c r="H19" s="167">
        <f t="shared" si="0"/>
        <v>49.8</v>
      </c>
    </row>
    <row r="20" spans="2:8" hidden="1">
      <c r="B20">
        <v>1</v>
      </c>
      <c r="C20" s="166" t="s">
        <v>1138</v>
      </c>
      <c r="D20" s="159">
        <v>8</v>
      </c>
      <c r="E20" t="s">
        <v>1139</v>
      </c>
      <c r="F20" s="30" t="s">
        <v>603</v>
      </c>
      <c r="G20">
        <v>3.5</v>
      </c>
      <c r="H20" s="167">
        <f t="shared" si="0"/>
        <v>28</v>
      </c>
    </row>
    <row r="21" spans="2:8" hidden="1">
      <c r="B21">
        <v>1</v>
      </c>
      <c r="C21" s="166" t="s">
        <v>1140</v>
      </c>
      <c r="D21" s="159">
        <v>12</v>
      </c>
      <c r="E21" t="s">
        <v>1141</v>
      </c>
      <c r="F21" s="30" t="s">
        <v>603</v>
      </c>
      <c r="G21">
        <v>4.9400000000000004</v>
      </c>
      <c r="H21" s="167">
        <f t="shared" si="0"/>
        <v>59.28</v>
      </c>
    </row>
    <row r="22" spans="2:8" hidden="1">
      <c r="B22">
        <v>1</v>
      </c>
      <c r="C22" s="166" t="s">
        <v>1142</v>
      </c>
      <c r="D22" s="159">
        <v>59.914893617021278</v>
      </c>
      <c r="E22" t="s">
        <v>1143</v>
      </c>
      <c r="F22" s="30" t="s">
        <v>603</v>
      </c>
      <c r="G22">
        <v>3.5</v>
      </c>
      <c r="H22" s="167">
        <f t="shared" si="0"/>
        <v>209.70212765957447</v>
      </c>
    </row>
    <row r="23" spans="2:8" hidden="1">
      <c r="B23">
        <v>1</v>
      </c>
      <c r="C23" s="166" t="s">
        <v>1144</v>
      </c>
      <c r="D23" s="159">
        <v>59.914893617021278</v>
      </c>
      <c r="E23" t="s">
        <v>1145</v>
      </c>
      <c r="F23" s="30" t="s">
        <v>603</v>
      </c>
      <c r="G23" s="163">
        <v>3</v>
      </c>
      <c r="H23" s="167">
        <f t="shared" si="0"/>
        <v>179.74468085106383</v>
      </c>
    </row>
    <row r="24" spans="2:8" hidden="1">
      <c r="B24">
        <v>1</v>
      </c>
      <c r="C24" s="166" t="s">
        <v>1146</v>
      </c>
      <c r="D24" s="159">
        <v>12.243478260869566</v>
      </c>
      <c r="F24" s="30" t="s">
        <v>603</v>
      </c>
      <c r="H24" s="167">
        <f t="shared" si="0"/>
        <v>0</v>
      </c>
    </row>
    <row r="25" spans="2:8" hidden="1">
      <c r="B25">
        <v>1</v>
      </c>
      <c r="C25" s="166" t="s">
        <v>1147</v>
      </c>
      <c r="D25" s="159">
        <v>12.243478260869566</v>
      </c>
      <c r="F25" s="30" t="s">
        <v>603</v>
      </c>
      <c r="H25" s="167">
        <f t="shared" si="0"/>
        <v>0</v>
      </c>
    </row>
    <row r="26" spans="2:8" hidden="1">
      <c r="B26">
        <v>1</v>
      </c>
      <c r="C26" s="166" t="s">
        <v>1148</v>
      </c>
      <c r="D26" s="159">
        <v>59.914893617021278</v>
      </c>
      <c r="E26" t="s">
        <v>1149</v>
      </c>
      <c r="F26" s="30" t="s">
        <v>603</v>
      </c>
      <c r="G26">
        <v>1.68</v>
      </c>
      <c r="H26" s="167">
        <f t="shared" si="0"/>
        <v>100.65702127659574</v>
      </c>
    </row>
    <row r="27" spans="2:8" hidden="1">
      <c r="B27">
        <v>2</v>
      </c>
      <c r="C27" s="166" t="s">
        <v>1213</v>
      </c>
      <c r="D27" s="159">
        <v>29.957446808510639</v>
      </c>
      <c r="E27" t="s">
        <v>1214</v>
      </c>
      <c r="F27" s="30" t="s">
        <v>603</v>
      </c>
      <c r="G27">
        <v>1.69</v>
      </c>
      <c r="H27" s="167">
        <f t="shared" si="0"/>
        <v>50.628085106382976</v>
      </c>
    </row>
    <row r="28" spans="2:8" hidden="1">
      <c r="B28">
        <v>1</v>
      </c>
      <c r="C28" s="166" t="s">
        <v>1150</v>
      </c>
      <c r="D28" s="159">
        <v>59.914893617021278</v>
      </c>
      <c r="E28" t="s">
        <v>1151</v>
      </c>
      <c r="F28" s="30" t="s">
        <v>603</v>
      </c>
      <c r="G28">
        <v>1.92</v>
      </c>
      <c r="H28" s="167">
        <f t="shared" si="0"/>
        <v>115.03659574468085</v>
      </c>
    </row>
    <row r="29" spans="2:8" hidden="1">
      <c r="B29">
        <v>1</v>
      </c>
      <c r="C29" s="166" t="s">
        <v>1152</v>
      </c>
      <c r="D29" s="159">
        <v>59.914893617021278</v>
      </c>
      <c r="E29" t="s">
        <v>1153</v>
      </c>
      <c r="F29" s="30" t="s">
        <v>603</v>
      </c>
      <c r="G29">
        <v>1.92</v>
      </c>
      <c r="H29" s="167">
        <f t="shared" si="0"/>
        <v>115.03659574468085</v>
      </c>
    </row>
    <row r="30" spans="2:8" hidden="1">
      <c r="B30">
        <v>3</v>
      </c>
      <c r="C30" s="166" t="s">
        <v>1281</v>
      </c>
      <c r="D30" s="159">
        <v>375.4666666666667</v>
      </c>
      <c r="E30" t="s">
        <v>1282</v>
      </c>
      <c r="F30" s="30" t="s">
        <v>603</v>
      </c>
      <c r="G30">
        <v>0.67</v>
      </c>
      <c r="H30" s="167">
        <f t="shared" si="0"/>
        <v>251.5626666666667</v>
      </c>
    </row>
    <row r="31" spans="2:8" hidden="1">
      <c r="H31" s="167">
        <f t="shared" si="0"/>
        <v>0</v>
      </c>
    </row>
    <row r="32" spans="2:8">
      <c r="B32">
        <v>5</v>
      </c>
      <c r="C32" s="166" t="s">
        <v>1571</v>
      </c>
      <c r="D32" s="159">
        <v>2</v>
      </c>
      <c r="E32" t="s">
        <v>1572</v>
      </c>
      <c r="F32" s="30" t="s">
        <v>603</v>
      </c>
      <c r="G32">
        <v>36.700000000000003</v>
      </c>
      <c r="H32" s="167">
        <f t="shared" si="0"/>
        <v>73.400000000000006</v>
      </c>
    </row>
    <row r="33" spans="2:8" hidden="1">
      <c r="B33">
        <v>4</v>
      </c>
      <c r="C33" s="166" t="s">
        <v>1347</v>
      </c>
      <c r="D33" s="159">
        <v>15</v>
      </c>
      <c r="E33" t="s">
        <v>1348</v>
      </c>
      <c r="F33" s="30" t="s">
        <v>589</v>
      </c>
      <c r="G33">
        <v>4.7699999999999996</v>
      </c>
      <c r="H33" s="167">
        <f t="shared" si="0"/>
        <v>71.55</v>
      </c>
    </row>
    <row r="34" spans="2:8" hidden="1">
      <c r="B34">
        <v>4</v>
      </c>
      <c r="C34" s="166" t="s">
        <v>1349</v>
      </c>
      <c r="D34" s="159">
        <v>9</v>
      </c>
      <c r="E34" t="s">
        <v>1350</v>
      </c>
      <c r="F34" s="30" t="s">
        <v>589</v>
      </c>
      <c r="G34">
        <v>13.08</v>
      </c>
      <c r="H34" s="167">
        <f t="shared" si="0"/>
        <v>117.72</v>
      </c>
    </row>
    <row r="35" spans="2:8" hidden="1">
      <c r="B35">
        <v>4</v>
      </c>
      <c r="C35" s="166" t="s">
        <v>1351</v>
      </c>
      <c r="D35" s="159">
        <v>4</v>
      </c>
      <c r="E35" t="s">
        <v>1352</v>
      </c>
      <c r="F35" s="30" t="s">
        <v>603</v>
      </c>
      <c r="G35">
        <v>11.9</v>
      </c>
      <c r="H35" s="167">
        <f t="shared" si="0"/>
        <v>47.6</v>
      </c>
    </row>
    <row r="36" spans="2:8" hidden="1">
      <c r="B36">
        <v>4</v>
      </c>
      <c r="C36" s="166" t="s">
        <v>1351</v>
      </c>
      <c r="D36" s="159">
        <v>4</v>
      </c>
      <c r="E36" t="s">
        <v>1353</v>
      </c>
      <c r="F36" s="30" t="s">
        <v>603</v>
      </c>
      <c r="G36">
        <v>13.6</v>
      </c>
      <c r="H36" s="167">
        <f t="shared" si="0"/>
        <v>54.4</v>
      </c>
    </row>
    <row r="37" spans="2:8" hidden="1">
      <c r="B37">
        <v>4</v>
      </c>
      <c r="C37" s="166" t="s">
        <v>1351</v>
      </c>
      <c r="D37" s="159">
        <v>4</v>
      </c>
      <c r="E37" t="s">
        <v>1354</v>
      </c>
      <c r="F37" s="30" t="s">
        <v>603</v>
      </c>
      <c r="G37">
        <v>15.36</v>
      </c>
      <c r="H37" s="167">
        <f t="shared" si="0"/>
        <v>61.44</v>
      </c>
    </row>
    <row r="38" spans="2:8" hidden="1">
      <c r="B38">
        <v>4</v>
      </c>
      <c r="C38" s="166" t="s">
        <v>1355</v>
      </c>
      <c r="D38" s="159">
        <v>12</v>
      </c>
      <c r="E38" t="s">
        <v>1356</v>
      </c>
      <c r="F38" s="30" t="s">
        <v>603</v>
      </c>
      <c r="G38">
        <v>13.12</v>
      </c>
      <c r="H38" s="167">
        <f t="shared" si="0"/>
        <v>157.44</v>
      </c>
    </row>
    <row r="39" spans="2:8" hidden="1">
      <c r="B39">
        <v>4</v>
      </c>
      <c r="C39" s="166" t="s">
        <v>1357</v>
      </c>
      <c r="D39" s="159">
        <v>2</v>
      </c>
      <c r="E39" t="s">
        <v>1358</v>
      </c>
      <c r="F39" s="30" t="s">
        <v>603</v>
      </c>
      <c r="G39">
        <v>16.149999999999999</v>
      </c>
      <c r="H39" s="167">
        <f t="shared" si="0"/>
        <v>32.299999999999997</v>
      </c>
    </row>
    <row r="40" spans="2:8" hidden="1">
      <c r="B40">
        <v>4</v>
      </c>
      <c r="C40" s="166" t="s">
        <v>1359</v>
      </c>
      <c r="D40" s="159">
        <v>8</v>
      </c>
      <c r="E40" t="s">
        <v>598</v>
      </c>
      <c r="F40" s="30" t="s">
        <v>599</v>
      </c>
      <c r="G40">
        <v>9.7899999999999991</v>
      </c>
      <c r="H40" s="167">
        <f t="shared" si="0"/>
        <v>78.319999999999993</v>
      </c>
    </row>
    <row r="41" spans="2:8" hidden="1">
      <c r="B41">
        <v>4</v>
      </c>
      <c r="C41" s="166" t="s">
        <v>1360</v>
      </c>
      <c r="D41" s="159">
        <v>12</v>
      </c>
      <c r="E41" t="s">
        <v>1361</v>
      </c>
      <c r="F41" s="30" t="s">
        <v>603</v>
      </c>
      <c r="G41">
        <v>18.75</v>
      </c>
      <c r="H41" s="167">
        <f t="shared" si="0"/>
        <v>225</v>
      </c>
    </row>
    <row r="42" spans="2:8" hidden="1">
      <c r="B42">
        <v>4</v>
      </c>
      <c r="C42" s="166" t="s">
        <v>1362</v>
      </c>
      <c r="D42" s="159">
        <v>1</v>
      </c>
      <c r="E42" t="s">
        <v>1363</v>
      </c>
      <c r="F42" s="30" t="s">
        <v>603</v>
      </c>
      <c r="G42">
        <v>24</v>
      </c>
      <c r="H42" s="167">
        <f t="shared" si="0"/>
        <v>24</v>
      </c>
    </row>
    <row r="43" spans="2:8" hidden="1">
      <c r="B43">
        <v>4</v>
      </c>
      <c r="C43" s="166" t="s">
        <v>1364</v>
      </c>
      <c r="D43" s="159">
        <v>1</v>
      </c>
      <c r="E43" t="s">
        <v>1365</v>
      </c>
      <c r="F43" s="30" t="s">
        <v>603</v>
      </c>
      <c r="G43">
        <v>27</v>
      </c>
      <c r="H43" s="167">
        <f t="shared" si="0"/>
        <v>27</v>
      </c>
    </row>
    <row r="44" spans="2:8" hidden="1">
      <c r="B44">
        <v>4</v>
      </c>
      <c r="C44" s="166" t="s">
        <v>1366</v>
      </c>
      <c r="D44" s="159">
        <v>1</v>
      </c>
      <c r="E44" t="s">
        <v>1367</v>
      </c>
      <c r="F44" s="30" t="s">
        <v>589</v>
      </c>
      <c r="G44">
        <v>9.56</v>
      </c>
      <c r="H44" s="167">
        <f t="shared" si="0"/>
        <v>9.56</v>
      </c>
    </row>
    <row r="45" spans="2:8" hidden="1">
      <c r="B45">
        <v>4</v>
      </c>
      <c r="C45" s="166" t="s">
        <v>1368</v>
      </c>
      <c r="D45" s="159">
        <v>1</v>
      </c>
      <c r="E45" t="s">
        <v>602</v>
      </c>
      <c r="F45" s="30" t="s">
        <v>603</v>
      </c>
      <c r="G45">
        <v>89.25</v>
      </c>
      <c r="H45" s="167">
        <f t="shared" si="0"/>
        <v>89.25</v>
      </c>
    </row>
    <row r="46" spans="2:8" hidden="1">
      <c r="B46">
        <v>4</v>
      </c>
      <c r="C46" s="166" t="s">
        <v>1369</v>
      </c>
      <c r="D46" s="159">
        <v>1</v>
      </c>
      <c r="E46" t="s">
        <v>1194</v>
      </c>
      <c r="F46" s="30" t="s">
        <v>603</v>
      </c>
      <c r="G46">
        <v>3.48</v>
      </c>
      <c r="H46" s="167">
        <f t="shared" si="0"/>
        <v>3.48</v>
      </c>
    </row>
    <row r="47" spans="2:8" hidden="1">
      <c r="B47">
        <v>4</v>
      </c>
      <c r="C47" s="166" t="s">
        <v>1369</v>
      </c>
      <c r="D47" s="159">
        <v>1</v>
      </c>
      <c r="E47" t="s">
        <v>1370</v>
      </c>
      <c r="F47" s="30" t="s">
        <v>603</v>
      </c>
      <c r="G47">
        <v>8.25</v>
      </c>
      <c r="H47" s="167">
        <f t="shared" si="0"/>
        <v>8.25</v>
      </c>
    </row>
    <row r="48" spans="2:8" hidden="1">
      <c r="B48">
        <v>4</v>
      </c>
      <c r="C48" s="166" t="s">
        <v>1371</v>
      </c>
      <c r="D48" s="159">
        <v>1</v>
      </c>
      <c r="E48" t="s">
        <v>1372</v>
      </c>
      <c r="F48" s="30" t="s">
        <v>599</v>
      </c>
      <c r="G48">
        <v>33</v>
      </c>
      <c r="H48" s="167">
        <f t="shared" si="0"/>
        <v>33</v>
      </c>
    </row>
    <row r="49" spans="2:8" hidden="1">
      <c r="B49">
        <v>4</v>
      </c>
      <c r="C49" s="166" t="s">
        <v>1373</v>
      </c>
      <c r="D49" s="159">
        <v>1</v>
      </c>
      <c r="E49" t="s">
        <v>1374</v>
      </c>
      <c r="F49" s="30" t="s">
        <v>603</v>
      </c>
      <c r="G49">
        <v>72</v>
      </c>
      <c r="H49" s="167">
        <f t="shared" si="0"/>
        <v>72</v>
      </c>
    </row>
    <row r="50" spans="2:8" hidden="1">
      <c r="B50">
        <v>4</v>
      </c>
      <c r="C50" s="166" t="s">
        <v>1375</v>
      </c>
      <c r="D50" s="159">
        <v>3</v>
      </c>
      <c r="E50" t="s">
        <v>1376</v>
      </c>
      <c r="F50" s="30" t="s">
        <v>603</v>
      </c>
      <c r="G50">
        <v>24.9</v>
      </c>
      <c r="H50" s="167">
        <f t="shared" si="0"/>
        <v>74.699999999999989</v>
      </c>
    </row>
    <row r="51" spans="2:8" hidden="1">
      <c r="B51">
        <v>4</v>
      </c>
      <c r="C51" s="166" t="s">
        <v>1377</v>
      </c>
      <c r="D51" s="159">
        <v>4</v>
      </c>
      <c r="E51" t="s">
        <v>1378</v>
      </c>
      <c r="F51" s="30" t="s">
        <v>603</v>
      </c>
      <c r="G51">
        <v>23.25</v>
      </c>
      <c r="H51" s="167">
        <f t="shared" si="0"/>
        <v>93</v>
      </c>
    </row>
    <row r="52" spans="2:8" hidden="1">
      <c r="B52">
        <v>4</v>
      </c>
      <c r="C52" s="166" t="s">
        <v>1377</v>
      </c>
      <c r="D52" s="159">
        <v>4</v>
      </c>
      <c r="E52" t="s">
        <v>1379</v>
      </c>
      <c r="F52" s="30" t="s">
        <v>603</v>
      </c>
      <c r="G52">
        <v>23.27</v>
      </c>
      <c r="H52" s="167">
        <f t="shared" si="0"/>
        <v>93.08</v>
      </c>
    </row>
    <row r="53" spans="2:8" hidden="1">
      <c r="B53">
        <v>4</v>
      </c>
      <c r="C53" s="166" t="s">
        <v>1377</v>
      </c>
      <c r="D53" s="159">
        <v>4</v>
      </c>
      <c r="E53" t="s">
        <v>1380</v>
      </c>
      <c r="F53" s="30" t="s">
        <v>603</v>
      </c>
      <c r="G53">
        <v>10.5</v>
      </c>
      <c r="H53" s="167">
        <f t="shared" si="0"/>
        <v>42</v>
      </c>
    </row>
    <row r="54" spans="2:8" hidden="1">
      <c r="B54">
        <v>4</v>
      </c>
      <c r="C54" s="166" t="s">
        <v>1381</v>
      </c>
      <c r="D54" s="159">
        <v>6</v>
      </c>
      <c r="E54" t="s">
        <v>615</v>
      </c>
      <c r="F54" s="30" t="s">
        <v>603</v>
      </c>
      <c r="G54">
        <v>2.75</v>
      </c>
      <c r="H54" s="167">
        <f t="shared" si="0"/>
        <v>16.5</v>
      </c>
    </row>
    <row r="55" spans="2:8" hidden="1">
      <c r="B55">
        <v>4</v>
      </c>
      <c r="C55" s="166" t="s">
        <v>1382</v>
      </c>
      <c r="D55" s="159">
        <v>4</v>
      </c>
      <c r="E55" t="s">
        <v>1383</v>
      </c>
      <c r="F55" s="30" t="s">
        <v>603</v>
      </c>
      <c r="G55">
        <v>2.1</v>
      </c>
      <c r="H55" s="167">
        <f t="shared" ref="H55:H100" si="1">G55*D55</f>
        <v>8.4</v>
      </c>
    </row>
    <row r="56" spans="2:8" hidden="1">
      <c r="B56">
        <v>4</v>
      </c>
      <c r="C56" s="166" t="s">
        <v>1384</v>
      </c>
      <c r="D56" s="159">
        <v>2</v>
      </c>
      <c r="E56" t="s">
        <v>1385</v>
      </c>
      <c r="F56" s="30" t="s">
        <v>1386</v>
      </c>
      <c r="G56">
        <v>76</v>
      </c>
      <c r="H56" s="167">
        <f t="shared" si="1"/>
        <v>152</v>
      </c>
    </row>
    <row r="57" spans="2:8" hidden="1">
      <c r="B57">
        <v>4</v>
      </c>
      <c r="C57" s="166" t="s">
        <v>1387</v>
      </c>
      <c r="D57" s="159">
        <v>48</v>
      </c>
      <c r="E57" t="s">
        <v>1388</v>
      </c>
      <c r="F57" s="30" t="s">
        <v>603</v>
      </c>
      <c r="G57">
        <v>2.7</v>
      </c>
      <c r="H57" s="167">
        <f t="shared" si="1"/>
        <v>129.60000000000002</v>
      </c>
    </row>
    <row r="58" spans="2:8" hidden="1">
      <c r="B58">
        <v>4</v>
      </c>
      <c r="C58" s="166" t="s">
        <v>1389</v>
      </c>
      <c r="D58" s="159">
        <v>1</v>
      </c>
      <c r="E58" t="s">
        <v>1390</v>
      </c>
      <c r="F58" s="30" t="s">
        <v>603</v>
      </c>
      <c r="G58">
        <v>82.31</v>
      </c>
      <c r="H58" s="167">
        <f t="shared" si="1"/>
        <v>82.31</v>
      </c>
    </row>
    <row r="59" spans="2:8" hidden="1">
      <c r="B59">
        <v>4</v>
      </c>
      <c r="C59" s="166" t="s">
        <v>1391</v>
      </c>
      <c r="D59" s="159">
        <v>16</v>
      </c>
      <c r="E59" t="s">
        <v>626</v>
      </c>
      <c r="F59" s="30" t="s">
        <v>603</v>
      </c>
      <c r="G59">
        <v>3.86</v>
      </c>
      <c r="H59" s="167">
        <f t="shared" si="1"/>
        <v>61.76</v>
      </c>
    </row>
    <row r="60" spans="2:8" hidden="1">
      <c r="B60">
        <v>4</v>
      </c>
      <c r="C60" s="166" t="s">
        <v>1392</v>
      </c>
      <c r="D60" s="159">
        <v>96</v>
      </c>
      <c r="E60" t="s">
        <v>1393</v>
      </c>
      <c r="G60">
        <v>0.67</v>
      </c>
      <c r="H60" s="167">
        <f t="shared" si="1"/>
        <v>64.320000000000007</v>
      </c>
    </row>
    <row r="61" spans="2:8" hidden="1">
      <c r="B61">
        <v>4</v>
      </c>
      <c r="C61" s="166" t="s">
        <v>1394</v>
      </c>
      <c r="D61" s="159">
        <v>6</v>
      </c>
      <c r="E61" t="s">
        <v>633</v>
      </c>
      <c r="F61" s="30" t="s">
        <v>603</v>
      </c>
      <c r="G61">
        <v>8.75</v>
      </c>
      <c r="H61" s="167">
        <f t="shared" si="1"/>
        <v>52.5</v>
      </c>
    </row>
    <row r="62" spans="2:8" hidden="1">
      <c r="B62">
        <v>4</v>
      </c>
      <c r="C62" s="166" t="s">
        <v>1394</v>
      </c>
      <c r="D62" s="159">
        <v>6</v>
      </c>
      <c r="E62" t="s">
        <v>635</v>
      </c>
      <c r="F62" s="30" t="s">
        <v>603</v>
      </c>
      <c r="G62">
        <v>19.579999999999998</v>
      </c>
      <c r="H62" s="167">
        <f t="shared" si="1"/>
        <v>117.47999999999999</v>
      </c>
    </row>
    <row r="63" spans="2:8" hidden="1">
      <c r="B63">
        <v>4</v>
      </c>
      <c r="C63" s="166" t="s">
        <v>1394</v>
      </c>
      <c r="D63" s="159">
        <v>6</v>
      </c>
      <c r="E63" t="s">
        <v>1395</v>
      </c>
      <c r="F63" s="30" t="s">
        <v>603</v>
      </c>
      <c r="G63">
        <v>15.06</v>
      </c>
      <c r="H63" s="167">
        <f t="shared" si="1"/>
        <v>90.36</v>
      </c>
    </row>
    <row r="64" spans="2:8" hidden="1">
      <c r="B64">
        <v>4</v>
      </c>
      <c r="C64" s="166" t="s">
        <v>1394</v>
      </c>
      <c r="D64" s="159">
        <v>6</v>
      </c>
      <c r="E64" t="s">
        <v>1396</v>
      </c>
      <c r="F64" s="30" t="s">
        <v>603</v>
      </c>
      <c r="G64">
        <v>33.11</v>
      </c>
      <c r="H64" s="167">
        <f t="shared" si="1"/>
        <v>198.66</v>
      </c>
    </row>
    <row r="65" spans="2:8" hidden="1">
      <c r="B65">
        <v>4</v>
      </c>
      <c r="C65" s="166" t="s">
        <v>1394</v>
      </c>
      <c r="D65" s="159">
        <v>30</v>
      </c>
      <c r="E65" t="s">
        <v>638</v>
      </c>
      <c r="F65" s="30" t="s">
        <v>603</v>
      </c>
      <c r="G65">
        <v>21.46</v>
      </c>
      <c r="H65" s="167">
        <f t="shared" si="1"/>
        <v>643.80000000000007</v>
      </c>
    </row>
    <row r="66" spans="2:8" hidden="1">
      <c r="B66">
        <v>4</v>
      </c>
      <c r="C66" s="166" t="s">
        <v>1397</v>
      </c>
      <c r="D66" s="159">
        <v>1</v>
      </c>
      <c r="E66" t="s">
        <v>1398</v>
      </c>
      <c r="F66" s="30" t="s">
        <v>603</v>
      </c>
      <c r="G66">
        <v>73.5</v>
      </c>
      <c r="H66" s="167">
        <f t="shared" si="1"/>
        <v>73.5</v>
      </c>
    </row>
    <row r="67" spans="2:8" hidden="1">
      <c r="B67">
        <v>4</v>
      </c>
      <c r="C67" s="166" t="s">
        <v>1399</v>
      </c>
      <c r="D67" s="159">
        <v>12</v>
      </c>
      <c r="E67" t="s">
        <v>1331</v>
      </c>
      <c r="F67" s="30" t="s">
        <v>603</v>
      </c>
      <c r="G67">
        <v>1.84</v>
      </c>
      <c r="H67" s="167">
        <f t="shared" si="1"/>
        <v>22.080000000000002</v>
      </c>
    </row>
    <row r="68" spans="2:8" hidden="1">
      <c r="B68">
        <v>4</v>
      </c>
      <c r="C68" s="166" t="s">
        <v>1400</v>
      </c>
      <c r="D68" s="159">
        <v>1</v>
      </c>
      <c r="E68" t="s">
        <v>1401</v>
      </c>
      <c r="F68" s="30" t="s">
        <v>603</v>
      </c>
      <c r="G68">
        <v>1.44</v>
      </c>
      <c r="H68" s="167">
        <f t="shared" si="1"/>
        <v>1.44</v>
      </c>
    </row>
    <row r="69" spans="2:8" hidden="1">
      <c r="B69">
        <v>4</v>
      </c>
      <c r="C69" s="166" t="s">
        <v>1402</v>
      </c>
      <c r="D69" s="159">
        <v>6</v>
      </c>
      <c r="E69" t="s">
        <v>1403</v>
      </c>
      <c r="F69" s="30" t="s">
        <v>599</v>
      </c>
      <c r="G69">
        <v>9.7899999999999991</v>
      </c>
      <c r="H69" s="167">
        <f t="shared" si="1"/>
        <v>58.739999999999995</v>
      </c>
    </row>
    <row r="70" spans="2:8" hidden="1">
      <c r="B70">
        <v>4</v>
      </c>
      <c r="C70" s="166" t="s">
        <v>1404</v>
      </c>
      <c r="D70" s="159">
        <v>1</v>
      </c>
      <c r="E70" t="s">
        <v>640</v>
      </c>
      <c r="F70" s="30" t="s">
        <v>641</v>
      </c>
      <c r="G70">
        <v>93</v>
      </c>
      <c r="H70" s="167">
        <f t="shared" si="1"/>
        <v>93</v>
      </c>
    </row>
    <row r="71" spans="2:8" hidden="1">
      <c r="B71">
        <v>4</v>
      </c>
      <c r="C71" s="166" t="s">
        <v>1405</v>
      </c>
      <c r="D71" s="159">
        <v>8</v>
      </c>
      <c r="E71" t="s">
        <v>645</v>
      </c>
      <c r="F71" s="30" t="s">
        <v>603</v>
      </c>
      <c r="G71">
        <v>5.99</v>
      </c>
      <c r="H71" s="167">
        <f t="shared" si="1"/>
        <v>47.92</v>
      </c>
    </row>
    <row r="72" spans="2:8" hidden="1">
      <c r="B72">
        <v>4</v>
      </c>
      <c r="C72" s="166" t="s">
        <v>1406</v>
      </c>
      <c r="D72" s="159">
        <v>1</v>
      </c>
      <c r="E72" t="s">
        <v>648</v>
      </c>
      <c r="F72" s="30" t="s">
        <v>649</v>
      </c>
      <c r="G72">
        <v>86</v>
      </c>
      <c r="H72" s="167">
        <f t="shared" si="1"/>
        <v>86</v>
      </c>
    </row>
    <row r="73" spans="2:8" hidden="1">
      <c r="B73">
        <v>4</v>
      </c>
      <c r="C73" s="166" t="s">
        <v>1407</v>
      </c>
      <c r="D73" s="159">
        <v>1</v>
      </c>
      <c r="E73" t="s">
        <v>1408</v>
      </c>
      <c r="F73" s="30" t="s">
        <v>603</v>
      </c>
      <c r="G73">
        <v>239</v>
      </c>
      <c r="H73" s="167">
        <f t="shared" si="1"/>
        <v>239</v>
      </c>
    </row>
    <row r="74" spans="2:8" hidden="1">
      <c r="B74">
        <v>4</v>
      </c>
      <c r="C74" s="166" t="s">
        <v>1409</v>
      </c>
      <c r="D74" s="159">
        <v>16</v>
      </c>
      <c r="E74" t="s">
        <v>652</v>
      </c>
      <c r="F74" s="30" t="s">
        <v>603</v>
      </c>
      <c r="G74">
        <v>5.81</v>
      </c>
      <c r="H74" s="167">
        <f t="shared" si="1"/>
        <v>92.96</v>
      </c>
    </row>
    <row r="75" spans="2:8" hidden="1">
      <c r="B75">
        <v>4</v>
      </c>
      <c r="C75" s="166" t="s">
        <v>1410</v>
      </c>
      <c r="D75" s="159">
        <v>6</v>
      </c>
      <c r="E75" t="s">
        <v>655</v>
      </c>
      <c r="F75" s="30" t="s">
        <v>603</v>
      </c>
      <c r="G75">
        <v>23.25</v>
      </c>
      <c r="H75" s="167">
        <f t="shared" si="1"/>
        <v>139.5</v>
      </c>
    </row>
    <row r="76" spans="2:8" hidden="1">
      <c r="B76">
        <v>4</v>
      </c>
      <c r="C76" s="166" t="s">
        <v>1411</v>
      </c>
      <c r="D76" s="159">
        <v>8</v>
      </c>
      <c r="E76" t="s">
        <v>1412</v>
      </c>
      <c r="F76" s="30" t="s">
        <v>603</v>
      </c>
      <c r="G76">
        <v>4.75</v>
      </c>
      <c r="H76" s="167">
        <f t="shared" si="1"/>
        <v>38</v>
      </c>
    </row>
    <row r="77" spans="2:8" hidden="1">
      <c r="B77">
        <v>4</v>
      </c>
      <c r="C77" s="166" t="s">
        <v>1413</v>
      </c>
      <c r="D77" s="159">
        <v>8</v>
      </c>
      <c r="E77" t="s">
        <v>659</v>
      </c>
      <c r="F77" s="30" t="s">
        <v>603</v>
      </c>
      <c r="G77">
        <v>2.2999999999999998</v>
      </c>
      <c r="H77" s="167">
        <f t="shared" si="1"/>
        <v>18.399999999999999</v>
      </c>
    </row>
    <row r="78" spans="2:8" hidden="1">
      <c r="B78">
        <v>4</v>
      </c>
      <c r="C78" s="166" t="s">
        <v>1414</v>
      </c>
      <c r="D78" s="159">
        <v>4</v>
      </c>
      <c r="E78" t="s">
        <v>662</v>
      </c>
      <c r="F78" s="30" t="s">
        <v>603</v>
      </c>
      <c r="G78">
        <v>2.85</v>
      </c>
      <c r="H78" s="167">
        <f t="shared" si="1"/>
        <v>11.4</v>
      </c>
    </row>
    <row r="79" spans="2:8" hidden="1">
      <c r="B79">
        <v>4</v>
      </c>
      <c r="C79" s="166" t="s">
        <v>1414</v>
      </c>
      <c r="D79" s="159">
        <v>4</v>
      </c>
      <c r="E79" t="s">
        <v>664</v>
      </c>
      <c r="F79" s="30" t="s">
        <v>603</v>
      </c>
      <c r="G79">
        <v>5.34</v>
      </c>
      <c r="H79" s="167">
        <f t="shared" si="1"/>
        <v>21.36</v>
      </c>
    </row>
    <row r="80" spans="2:8" hidden="1">
      <c r="B80">
        <v>4</v>
      </c>
      <c r="C80" s="166" t="s">
        <v>1415</v>
      </c>
      <c r="D80" s="159">
        <v>1</v>
      </c>
      <c r="E80" t="s">
        <v>1416</v>
      </c>
      <c r="F80" s="30" t="s">
        <v>603</v>
      </c>
      <c r="G80">
        <v>41</v>
      </c>
      <c r="H80" s="167">
        <f t="shared" si="1"/>
        <v>41</v>
      </c>
    </row>
    <row r="81" spans="2:8" hidden="1">
      <c r="B81">
        <v>4</v>
      </c>
      <c r="C81" s="166" t="s">
        <v>1417</v>
      </c>
      <c r="D81" s="159">
        <v>5</v>
      </c>
      <c r="E81" t="s">
        <v>1418</v>
      </c>
      <c r="F81" s="30" t="s">
        <v>603</v>
      </c>
      <c r="G81">
        <v>31</v>
      </c>
      <c r="H81" s="167">
        <f t="shared" si="1"/>
        <v>155</v>
      </c>
    </row>
    <row r="82" spans="2:8" hidden="1">
      <c r="B82">
        <v>4</v>
      </c>
      <c r="C82" s="166" t="s">
        <v>1419</v>
      </c>
      <c r="D82" s="159">
        <v>1</v>
      </c>
      <c r="E82" t="s">
        <v>1420</v>
      </c>
      <c r="F82" s="30" t="s">
        <v>641</v>
      </c>
      <c r="G82">
        <v>70</v>
      </c>
      <c r="H82" s="167">
        <f t="shared" si="1"/>
        <v>70</v>
      </c>
    </row>
    <row r="83" spans="2:8" hidden="1">
      <c r="B83">
        <v>4</v>
      </c>
      <c r="C83" s="166" t="s">
        <v>1421</v>
      </c>
      <c r="D83" s="159">
        <v>2</v>
      </c>
      <c r="E83" t="s">
        <v>1422</v>
      </c>
      <c r="F83" s="30" t="s">
        <v>603</v>
      </c>
      <c r="G83">
        <v>248</v>
      </c>
      <c r="H83" s="167">
        <f t="shared" si="1"/>
        <v>496</v>
      </c>
    </row>
    <row r="84" spans="2:8" hidden="1">
      <c r="B84" t="s">
        <v>567</v>
      </c>
      <c r="H84" s="167">
        <f t="shared" si="1"/>
        <v>0</v>
      </c>
    </row>
    <row r="85" spans="2:8" ht="14.5" hidden="1">
      <c r="B85">
        <v>3</v>
      </c>
      <c r="C85" s="168" t="s">
        <v>1283</v>
      </c>
      <c r="D85" s="159">
        <v>262.5</v>
      </c>
      <c r="E85" t="s">
        <v>1284</v>
      </c>
      <c r="F85" s="30" t="s">
        <v>603</v>
      </c>
      <c r="G85">
        <v>1.89</v>
      </c>
      <c r="H85" s="167">
        <f t="shared" si="1"/>
        <v>496.125</v>
      </c>
    </row>
    <row r="86" spans="2:8" ht="14.5" hidden="1">
      <c r="B86">
        <v>3</v>
      </c>
      <c r="C86" s="168" t="s">
        <v>1285</v>
      </c>
      <c r="D86" s="159">
        <v>499.5</v>
      </c>
      <c r="E86" t="s">
        <v>1286</v>
      </c>
      <c r="F86" s="30" t="s">
        <v>603</v>
      </c>
      <c r="G86">
        <v>1.59</v>
      </c>
      <c r="H86" s="167">
        <f t="shared" si="1"/>
        <v>794.20500000000004</v>
      </c>
    </row>
    <row r="87" spans="2:8" ht="14.5" hidden="1">
      <c r="B87">
        <v>3</v>
      </c>
      <c r="C87" s="168" t="s">
        <v>1287</v>
      </c>
      <c r="D87" s="159">
        <v>199.5</v>
      </c>
      <c r="E87" t="s">
        <v>1288</v>
      </c>
      <c r="F87" s="30" t="s">
        <v>603</v>
      </c>
      <c r="G87">
        <v>1.59</v>
      </c>
      <c r="H87" s="167">
        <f t="shared" si="1"/>
        <v>317.20500000000004</v>
      </c>
    </row>
    <row r="88" spans="2:8" ht="14.5" hidden="1">
      <c r="B88">
        <v>3</v>
      </c>
      <c r="C88" s="168" t="s">
        <v>1289</v>
      </c>
      <c r="D88" s="159">
        <v>249.89999999999998</v>
      </c>
      <c r="E88" t="s">
        <v>1290</v>
      </c>
      <c r="F88" s="30" t="s">
        <v>603</v>
      </c>
      <c r="G88">
        <v>1.83</v>
      </c>
      <c r="H88" s="167">
        <f t="shared" si="1"/>
        <v>457.31699999999995</v>
      </c>
    </row>
    <row r="89" spans="2:8" ht="14.5" hidden="1">
      <c r="B89">
        <v>3</v>
      </c>
      <c r="C89" s="168" t="s">
        <v>1291</v>
      </c>
      <c r="D89" s="159">
        <v>225</v>
      </c>
      <c r="E89" t="s">
        <v>1292</v>
      </c>
      <c r="F89" s="30" t="s">
        <v>603</v>
      </c>
      <c r="G89">
        <v>0.67</v>
      </c>
      <c r="H89" s="167">
        <f t="shared" si="1"/>
        <v>150.75</v>
      </c>
    </row>
    <row r="90" spans="2:8" ht="14.5" hidden="1">
      <c r="B90">
        <v>3</v>
      </c>
      <c r="C90" s="168" t="s">
        <v>1293</v>
      </c>
      <c r="D90" s="159">
        <v>75</v>
      </c>
      <c r="F90" s="30" t="s">
        <v>603</v>
      </c>
      <c r="G90">
        <v>6</v>
      </c>
      <c r="H90" s="167">
        <f t="shared" si="1"/>
        <v>450</v>
      </c>
    </row>
    <row r="91" spans="2:8" ht="14.5" hidden="1">
      <c r="B91">
        <v>3</v>
      </c>
      <c r="C91" s="168" t="s">
        <v>1294</v>
      </c>
      <c r="D91" s="159">
        <v>7.5</v>
      </c>
      <c r="E91" t="s">
        <v>1295</v>
      </c>
      <c r="F91" s="30" t="s">
        <v>603</v>
      </c>
      <c r="G91">
        <v>1.97</v>
      </c>
      <c r="H91" s="167">
        <f t="shared" si="1"/>
        <v>14.775</v>
      </c>
    </row>
    <row r="92" spans="2:8" ht="14.5" hidden="1">
      <c r="B92">
        <v>3</v>
      </c>
      <c r="C92" s="168" t="s">
        <v>1296</v>
      </c>
      <c r="D92" s="159">
        <v>15</v>
      </c>
      <c r="E92" t="s">
        <v>1297</v>
      </c>
      <c r="F92" s="30" t="s">
        <v>603</v>
      </c>
      <c r="G92">
        <v>3.21</v>
      </c>
      <c r="H92" s="167">
        <f t="shared" si="1"/>
        <v>48.15</v>
      </c>
    </row>
    <row r="93" spans="2:8" ht="14.5" hidden="1">
      <c r="B93">
        <v>3</v>
      </c>
      <c r="C93" s="168" t="s">
        <v>1298</v>
      </c>
      <c r="D93" s="159">
        <v>15</v>
      </c>
      <c r="E93" t="s">
        <v>1297</v>
      </c>
      <c r="F93" s="30" t="s">
        <v>603</v>
      </c>
      <c r="G93">
        <v>9</v>
      </c>
      <c r="H93" s="167">
        <f t="shared" si="1"/>
        <v>135</v>
      </c>
    </row>
    <row r="94" spans="2:8" ht="14.5" hidden="1">
      <c r="B94">
        <v>1</v>
      </c>
      <c r="C94" s="168" t="s">
        <v>1154</v>
      </c>
      <c r="D94" s="159">
        <v>249.89999999999998</v>
      </c>
      <c r="E94" t="s">
        <v>748</v>
      </c>
      <c r="F94" s="30" t="s">
        <v>603</v>
      </c>
      <c r="G94">
        <v>1.6</v>
      </c>
      <c r="H94" s="167">
        <f t="shared" si="1"/>
        <v>399.84</v>
      </c>
    </row>
    <row r="95" spans="2:8" ht="14.5" hidden="1">
      <c r="B95">
        <v>1</v>
      </c>
      <c r="C95" s="168" t="s">
        <v>1155</v>
      </c>
      <c r="D95" s="159">
        <v>300</v>
      </c>
      <c r="E95" t="s">
        <v>1156</v>
      </c>
      <c r="F95" s="30" t="s">
        <v>603</v>
      </c>
      <c r="G95">
        <v>2.5</v>
      </c>
      <c r="H95" s="167">
        <f t="shared" si="1"/>
        <v>750</v>
      </c>
    </row>
    <row r="96" spans="2:8" ht="14.5" hidden="1">
      <c r="B96">
        <v>1</v>
      </c>
      <c r="C96" s="168" t="s">
        <v>1157</v>
      </c>
      <c r="D96" s="159">
        <v>349.5</v>
      </c>
      <c r="E96" t="s">
        <v>1158</v>
      </c>
      <c r="F96" s="30" t="s">
        <v>603</v>
      </c>
      <c r="G96">
        <v>3.4</v>
      </c>
      <c r="H96" s="167">
        <f t="shared" si="1"/>
        <v>1188.3</v>
      </c>
    </row>
    <row r="97" spans="2:8" ht="14.5" hidden="1">
      <c r="B97">
        <v>1</v>
      </c>
      <c r="C97" s="168" t="s">
        <v>1124</v>
      </c>
      <c r="D97" s="159">
        <v>150</v>
      </c>
      <c r="E97" t="s">
        <v>1159</v>
      </c>
      <c r="F97" s="30" t="s">
        <v>603</v>
      </c>
      <c r="G97">
        <v>2.75</v>
      </c>
      <c r="H97" s="167">
        <f t="shared" si="1"/>
        <v>412.5</v>
      </c>
    </row>
    <row r="98" spans="2:8" ht="14.5" hidden="1">
      <c r="B98">
        <v>1</v>
      </c>
      <c r="C98" s="168" t="s">
        <v>1160</v>
      </c>
      <c r="D98" s="159">
        <v>300</v>
      </c>
      <c r="E98" t="s">
        <v>1161</v>
      </c>
      <c r="F98" s="30" t="s">
        <v>603</v>
      </c>
      <c r="G98">
        <v>6.5</v>
      </c>
      <c r="H98" s="167">
        <f t="shared" si="1"/>
        <v>1950</v>
      </c>
    </row>
    <row r="99" spans="2:8" ht="14.5" hidden="1">
      <c r="B99">
        <v>1</v>
      </c>
      <c r="C99" s="168" t="s">
        <v>1126</v>
      </c>
      <c r="D99" s="159">
        <v>199.5</v>
      </c>
      <c r="E99" t="s">
        <v>1162</v>
      </c>
      <c r="F99" s="30" t="s">
        <v>603</v>
      </c>
      <c r="G99">
        <v>2.08</v>
      </c>
      <c r="H99" s="167">
        <f t="shared" si="1"/>
        <v>414.96000000000004</v>
      </c>
    </row>
    <row r="100" spans="2:8" ht="14.5" hidden="1">
      <c r="B100">
        <v>1</v>
      </c>
      <c r="C100" s="168" t="s">
        <v>1128</v>
      </c>
      <c r="D100" s="159">
        <v>199.5</v>
      </c>
      <c r="E100" t="s">
        <v>1129</v>
      </c>
      <c r="F100" s="30" t="s">
        <v>603</v>
      </c>
      <c r="G100">
        <v>1.2</v>
      </c>
      <c r="H100" s="167">
        <f t="shared" si="1"/>
        <v>239.39999999999998</v>
      </c>
    </row>
    <row r="101" spans="2:8" ht="14.5" hidden="1">
      <c r="B101">
        <v>1</v>
      </c>
      <c r="C101" s="168" t="s">
        <v>1130</v>
      </c>
      <c r="D101" s="159">
        <v>100</v>
      </c>
      <c r="E101" t="s">
        <v>895</v>
      </c>
      <c r="F101" s="30" t="s">
        <v>603</v>
      </c>
      <c r="G101">
        <v>1.4</v>
      </c>
      <c r="H101" s="167">
        <f t="shared" ref="H101:H123" si="2">G101*D101</f>
        <v>140</v>
      </c>
    </row>
    <row r="102" spans="2:8" ht="14.5" hidden="1">
      <c r="B102">
        <v>1</v>
      </c>
      <c r="C102" s="168" t="s">
        <v>1131</v>
      </c>
      <c r="D102" s="159">
        <v>99.9</v>
      </c>
      <c r="E102" t="s">
        <v>1132</v>
      </c>
      <c r="F102" s="30" t="s">
        <v>603</v>
      </c>
      <c r="G102">
        <v>1</v>
      </c>
      <c r="H102" s="167">
        <f t="shared" si="2"/>
        <v>99.9</v>
      </c>
    </row>
    <row r="103" spans="2:8" ht="14.5" hidden="1">
      <c r="B103">
        <v>3</v>
      </c>
      <c r="C103" s="168" t="s">
        <v>1138</v>
      </c>
      <c r="D103" s="159">
        <v>18</v>
      </c>
      <c r="E103" t="s">
        <v>1269</v>
      </c>
      <c r="F103" s="30" t="s">
        <v>603</v>
      </c>
      <c r="G103">
        <v>3</v>
      </c>
      <c r="H103" s="167">
        <f t="shared" si="2"/>
        <v>54</v>
      </c>
    </row>
    <row r="104" spans="2:8" ht="14.5" hidden="1">
      <c r="B104">
        <v>1</v>
      </c>
      <c r="C104" s="168" t="s">
        <v>1142</v>
      </c>
      <c r="D104" s="159">
        <v>9.6000000000000014</v>
      </c>
      <c r="E104" t="s">
        <v>1163</v>
      </c>
      <c r="F104" s="30" t="s">
        <v>1164</v>
      </c>
      <c r="G104">
        <v>13.75</v>
      </c>
      <c r="H104" s="167">
        <f t="shared" si="2"/>
        <v>132.00000000000003</v>
      </c>
    </row>
    <row r="105" spans="2:8" ht="14.5" hidden="1">
      <c r="B105">
        <v>4</v>
      </c>
      <c r="C105" s="168" t="s">
        <v>1423</v>
      </c>
      <c r="D105" s="159">
        <v>12</v>
      </c>
      <c r="E105" t="s">
        <v>1214</v>
      </c>
      <c r="F105" s="30" t="s">
        <v>603</v>
      </c>
      <c r="G105">
        <v>1.69</v>
      </c>
      <c r="H105" s="167">
        <f t="shared" si="2"/>
        <v>20.28</v>
      </c>
    </row>
    <row r="106" spans="2:8" ht="14.5" hidden="1">
      <c r="B106">
        <v>2</v>
      </c>
      <c r="C106" s="168" t="s">
        <v>1215</v>
      </c>
      <c r="D106" s="159">
        <v>225</v>
      </c>
      <c r="E106" t="s">
        <v>1210</v>
      </c>
      <c r="F106" s="30" t="s">
        <v>603</v>
      </c>
      <c r="G106">
        <v>1.92</v>
      </c>
      <c r="H106" s="167">
        <f t="shared" si="2"/>
        <v>432</v>
      </c>
    </row>
    <row r="107" spans="2:8" ht="14.5" hidden="1">
      <c r="B107">
        <v>2</v>
      </c>
      <c r="C107" s="168" t="s">
        <v>1216</v>
      </c>
      <c r="D107" s="159">
        <v>300</v>
      </c>
      <c r="E107" t="s">
        <v>1204</v>
      </c>
      <c r="F107" s="30" t="s">
        <v>603</v>
      </c>
      <c r="G107">
        <v>1.36</v>
      </c>
      <c r="H107" s="167">
        <f t="shared" si="2"/>
        <v>408.00000000000006</v>
      </c>
    </row>
    <row r="108" spans="2:8" ht="14.5" hidden="1">
      <c r="B108">
        <v>2</v>
      </c>
      <c r="C108" s="168" t="s">
        <v>1217</v>
      </c>
      <c r="D108" s="159">
        <v>99.9</v>
      </c>
      <c r="E108" t="s">
        <v>1206</v>
      </c>
      <c r="F108" s="30" t="s">
        <v>603</v>
      </c>
      <c r="G108">
        <v>1.25</v>
      </c>
      <c r="H108" s="167">
        <f t="shared" si="2"/>
        <v>124.875</v>
      </c>
    </row>
    <row r="109" spans="2:8" ht="14.5" hidden="1">
      <c r="B109">
        <v>2</v>
      </c>
      <c r="C109" s="168" t="s">
        <v>1218</v>
      </c>
      <c r="D109" s="159">
        <v>15</v>
      </c>
      <c r="E109" t="s">
        <v>1219</v>
      </c>
      <c r="F109" s="30" t="s">
        <v>603</v>
      </c>
      <c r="G109">
        <v>2.65</v>
      </c>
      <c r="H109" s="167">
        <f t="shared" si="2"/>
        <v>39.75</v>
      </c>
    </row>
    <row r="110" spans="2:8" ht="14.5" hidden="1">
      <c r="B110">
        <v>2</v>
      </c>
      <c r="C110" s="168" t="s">
        <v>1220</v>
      </c>
      <c r="D110" s="159">
        <v>15</v>
      </c>
      <c r="E110" t="s">
        <v>1221</v>
      </c>
      <c r="F110" s="30" t="s">
        <v>603</v>
      </c>
      <c r="G110">
        <v>9.25</v>
      </c>
      <c r="H110" s="167">
        <f t="shared" si="2"/>
        <v>138.75</v>
      </c>
    </row>
    <row r="111" spans="2:8" ht="14.5" hidden="1">
      <c r="B111">
        <v>2</v>
      </c>
      <c r="C111" s="168" t="s">
        <v>1222</v>
      </c>
      <c r="D111" s="159">
        <v>15</v>
      </c>
      <c r="E111" t="s">
        <v>1223</v>
      </c>
      <c r="F111" s="30" t="s">
        <v>603</v>
      </c>
      <c r="G111">
        <v>1.98</v>
      </c>
      <c r="H111" s="167">
        <f t="shared" si="2"/>
        <v>29.7</v>
      </c>
    </row>
    <row r="112" spans="2:8" ht="14.5" hidden="1">
      <c r="B112">
        <v>2</v>
      </c>
      <c r="C112" s="168" t="s">
        <v>1224</v>
      </c>
      <c r="D112" s="159">
        <v>225</v>
      </c>
      <c r="E112" t="s">
        <v>1225</v>
      </c>
      <c r="F112" s="30" t="s">
        <v>603</v>
      </c>
      <c r="G112">
        <v>2.72</v>
      </c>
      <c r="H112" s="167">
        <f t="shared" si="2"/>
        <v>612</v>
      </c>
    </row>
    <row r="113" spans="2:8" ht="14.5" hidden="1">
      <c r="B113">
        <v>2</v>
      </c>
      <c r="C113" s="168" t="s">
        <v>1226</v>
      </c>
      <c r="D113" s="159">
        <v>300</v>
      </c>
      <c r="E113" t="s">
        <v>1225</v>
      </c>
      <c r="F113" s="30" t="s">
        <v>603</v>
      </c>
      <c r="G113">
        <v>2.82</v>
      </c>
      <c r="H113" s="167">
        <f t="shared" si="2"/>
        <v>846</v>
      </c>
    </row>
    <row r="114" spans="2:8" ht="14.5" hidden="1">
      <c r="B114">
        <v>2</v>
      </c>
      <c r="C114" s="168" t="s">
        <v>1227</v>
      </c>
      <c r="D114" s="159">
        <v>150</v>
      </c>
      <c r="E114" t="s">
        <v>1228</v>
      </c>
      <c r="F114" s="30" t="s">
        <v>603</v>
      </c>
      <c r="G114">
        <v>1.1000000000000001</v>
      </c>
      <c r="H114" s="167">
        <f t="shared" si="2"/>
        <v>165</v>
      </c>
    </row>
    <row r="115" spans="2:8" ht="14.5" hidden="1">
      <c r="B115">
        <v>2</v>
      </c>
      <c r="C115" s="168" t="s">
        <v>1229</v>
      </c>
      <c r="D115" s="159">
        <v>150</v>
      </c>
      <c r="E115" t="s">
        <v>1230</v>
      </c>
      <c r="F115" s="30" t="s">
        <v>603</v>
      </c>
      <c r="G115">
        <v>1.94</v>
      </c>
      <c r="H115" s="167">
        <f t="shared" si="2"/>
        <v>291</v>
      </c>
    </row>
    <row r="116" spans="2:8" ht="14.5" hidden="1">
      <c r="B116">
        <v>2</v>
      </c>
      <c r="C116" s="168" t="s">
        <v>1231</v>
      </c>
      <c r="D116" s="159">
        <v>225</v>
      </c>
      <c r="E116" t="s">
        <v>1208</v>
      </c>
      <c r="F116" s="30" t="s">
        <v>603</v>
      </c>
      <c r="G116">
        <v>1.92</v>
      </c>
      <c r="H116" s="167">
        <f t="shared" si="2"/>
        <v>432</v>
      </c>
    </row>
    <row r="117" spans="2:8" ht="14.5" hidden="1">
      <c r="B117">
        <v>2</v>
      </c>
      <c r="C117" s="168" t="s">
        <v>1232</v>
      </c>
      <c r="D117" s="159">
        <v>300</v>
      </c>
      <c r="E117" t="s">
        <v>1233</v>
      </c>
      <c r="F117" s="30" t="s">
        <v>603</v>
      </c>
      <c r="G117">
        <v>2.12</v>
      </c>
      <c r="H117" s="167">
        <f t="shared" si="2"/>
        <v>636</v>
      </c>
    </row>
    <row r="118" spans="2:8" ht="14.5" hidden="1">
      <c r="B118">
        <v>2</v>
      </c>
      <c r="C118" s="168" t="s">
        <v>1234</v>
      </c>
      <c r="D118" s="159">
        <v>12</v>
      </c>
      <c r="E118" t="s">
        <v>1235</v>
      </c>
      <c r="F118" s="30" t="s">
        <v>603</v>
      </c>
      <c r="G118">
        <v>6.15</v>
      </c>
      <c r="H118" s="167">
        <f t="shared" si="2"/>
        <v>73.800000000000011</v>
      </c>
    </row>
    <row r="119" spans="2:8" ht="14.5" hidden="1">
      <c r="B119">
        <v>4</v>
      </c>
      <c r="C119" s="168" t="s">
        <v>1424</v>
      </c>
      <c r="D119" s="159">
        <v>9</v>
      </c>
      <c r="E119" t="s">
        <v>1425</v>
      </c>
      <c r="F119" s="30" t="s">
        <v>603</v>
      </c>
      <c r="G119">
        <v>31.95</v>
      </c>
      <c r="H119" s="167">
        <f t="shared" si="2"/>
        <v>287.55</v>
      </c>
    </row>
    <row r="120" spans="2:8" ht="14.5" hidden="1">
      <c r="B120">
        <v>4</v>
      </c>
      <c r="C120" s="168" t="s">
        <v>1426</v>
      </c>
      <c r="D120" s="159">
        <v>15</v>
      </c>
      <c r="E120" t="s">
        <v>1427</v>
      </c>
      <c r="F120" s="30" t="s">
        <v>603</v>
      </c>
      <c r="G120">
        <v>33.44</v>
      </c>
      <c r="H120" s="167">
        <f t="shared" si="2"/>
        <v>501.59999999999997</v>
      </c>
    </row>
    <row r="121" spans="2:8" ht="14.5" hidden="1">
      <c r="B121">
        <v>4</v>
      </c>
      <c r="C121" s="168" t="s">
        <v>1428</v>
      </c>
      <c r="D121" s="159">
        <v>5</v>
      </c>
      <c r="E121" s="163" t="s">
        <v>1429</v>
      </c>
      <c r="F121" s="30" t="s">
        <v>603</v>
      </c>
      <c r="G121">
        <v>336</v>
      </c>
      <c r="H121" s="167">
        <f t="shared" si="2"/>
        <v>1680</v>
      </c>
    </row>
    <row r="122" spans="2:8" ht="14.5" hidden="1">
      <c r="B122">
        <v>4</v>
      </c>
      <c r="C122" s="168" t="s">
        <v>1430</v>
      </c>
      <c r="D122" s="159">
        <v>5</v>
      </c>
      <c r="F122" s="30" t="s">
        <v>603</v>
      </c>
      <c r="G122">
        <v>40</v>
      </c>
      <c r="H122" s="167">
        <f t="shared" si="2"/>
        <v>200</v>
      </c>
    </row>
    <row r="123" spans="2:8" ht="14.5" hidden="1">
      <c r="B123">
        <v>4</v>
      </c>
      <c r="C123" s="168" t="s">
        <v>1431</v>
      </c>
      <c r="D123" s="159">
        <v>5</v>
      </c>
      <c r="F123" s="30" t="s">
        <v>603</v>
      </c>
      <c r="G123">
        <v>40</v>
      </c>
      <c r="H123" s="167">
        <f t="shared" si="2"/>
        <v>200</v>
      </c>
    </row>
    <row r="124" spans="2:8" ht="14.5" hidden="1">
      <c r="B124">
        <v>4</v>
      </c>
      <c r="C124" s="168" t="s">
        <v>1432</v>
      </c>
      <c r="D124" s="159">
        <v>12</v>
      </c>
      <c r="E124" t="s">
        <v>1433</v>
      </c>
      <c r="F124" s="30" t="s">
        <v>603</v>
      </c>
      <c r="G124">
        <v>14.85</v>
      </c>
      <c r="H124" s="167">
        <f t="shared" ref="H124:H170" si="3">G124*D124</f>
        <v>178.2</v>
      </c>
    </row>
    <row r="125" spans="2:8" ht="14.5" hidden="1">
      <c r="B125">
        <v>4</v>
      </c>
      <c r="C125" s="168" t="s">
        <v>1434</v>
      </c>
      <c r="D125" s="159">
        <v>12</v>
      </c>
      <c r="E125" t="s">
        <v>1435</v>
      </c>
      <c r="F125" s="30" t="s">
        <v>603</v>
      </c>
      <c r="G125">
        <v>21.46</v>
      </c>
      <c r="H125" s="167">
        <f t="shared" si="3"/>
        <v>257.52</v>
      </c>
    </row>
    <row r="126" spans="2:8" ht="14.5" hidden="1">
      <c r="B126">
        <v>4</v>
      </c>
      <c r="C126" s="168" t="s">
        <v>1436</v>
      </c>
      <c r="D126" s="159">
        <v>12</v>
      </c>
      <c r="E126" t="s">
        <v>1437</v>
      </c>
      <c r="F126" s="30" t="s">
        <v>603</v>
      </c>
      <c r="G126">
        <v>8.91</v>
      </c>
      <c r="H126" s="167">
        <f t="shared" si="3"/>
        <v>106.92</v>
      </c>
    </row>
    <row r="127" spans="2:8" ht="14.5" hidden="1">
      <c r="B127">
        <v>4</v>
      </c>
      <c r="C127" s="168" t="s">
        <v>1438</v>
      </c>
      <c r="D127" s="159">
        <v>12</v>
      </c>
      <c r="E127" t="s">
        <v>1439</v>
      </c>
      <c r="F127" s="30" t="s">
        <v>603</v>
      </c>
      <c r="G127">
        <v>15.06</v>
      </c>
      <c r="H127" s="167">
        <f t="shared" si="3"/>
        <v>180.72</v>
      </c>
    </row>
    <row r="128" spans="2:8" hidden="1">
      <c r="H128" s="167">
        <f t="shared" si="3"/>
        <v>0</v>
      </c>
    </row>
    <row r="129" spans="2:8" hidden="1">
      <c r="B129" t="s">
        <v>1846</v>
      </c>
      <c r="H129" s="167">
        <f t="shared" si="3"/>
        <v>0</v>
      </c>
    </row>
    <row r="130" spans="2:8" hidden="1">
      <c r="B130" s="166">
        <v>4</v>
      </c>
      <c r="D130" s="159">
        <v>18</v>
      </c>
      <c r="E130" t="s">
        <v>1440</v>
      </c>
      <c r="F130" s="30" t="s">
        <v>1166</v>
      </c>
      <c r="G130">
        <v>18.54</v>
      </c>
      <c r="H130" s="167">
        <f t="shared" si="3"/>
        <v>333.71999999999997</v>
      </c>
    </row>
    <row r="131" spans="2:8" hidden="1">
      <c r="B131" s="166">
        <v>4</v>
      </c>
      <c r="D131" s="159">
        <v>24</v>
      </c>
      <c r="E131" t="s">
        <v>1441</v>
      </c>
      <c r="F131" s="30" t="s">
        <v>1166</v>
      </c>
      <c r="G131">
        <v>16.55</v>
      </c>
      <c r="H131" s="167">
        <f t="shared" si="3"/>
        <v>397.20000000000005</v>
      </c>
    </row>
    <row r="132" spans="2:8" hidden="1">
      <c r="B132" s="166">
        <v>4</v>
      </c>
      <c r="D132" s="159">
        <v>24</v>
      </c>
      <c r="E132" t="s">
        <v>1442</v>
      </c>
      <c r="F132" s="30" t="s">
        <v>1166</v>
      </c>
      <c r="G132">
        <v>14.06</v>
      </c>
      <c r="H132" s="167">
        <f t="shared" si="3"/>
        <v>337.44</v>
      </c>
    </row>
    <row r="133" spans="2:8" hidden="1">
      <c r="B133" s="166">
        <v>4</v>
      </c>
      <c r="D133" s="159">
        <v>12</v>
      </c>
      <c r="E133" t="s">
        <v>1443</v>
      </c>
      <c r="F133" s="30" t="s">
        <v>1166</v>
      </c>
      <c r="G133">
        <v>18.75</v>
      </c>
      <c r="H133" s="167">
        <f t="shared" si="3"/>
        <v>225</v>
      </c>
    </row>
    <row r="134" spans="2:8" hidden="1">
      <c r="B134" s="166">
        <v>1</v>
      </c>
      <c r="D134" s="159">
        <v>24</v>
      </c>
      <c r="E134" t="s">
        <v>1165</v>
      </c>
      <c r="F134" s="30" t="s">
        <v>1166</v>
      </c>
      <c r="G134">
        <v>3.58</v>
      </c>
      <c r="H134" s="167">
        <f t="shared" si="3"/>
        <v>85.92</v>
      </c>
    </row>
    <row r="135" spans="2:8" hidden="1">
      <c r="B135" s="166">
        <v>3</v>
      </c>
      <c r="D135" s="159">
        <v>96</v>
      </c>
      <c r="E135" t="s">
        <v>1299</v>
      </c>
      <c r="F135" s="30" t="s">
        <v>1166</v>
      </c>
      <c r="G135">
        <v>1.0900000000000001</v>
      </c>
      <c r="H135" s="167">
        <f t="shared" si="3"/>
        <v>104.64000000000001</v>
      </c>
    </row>
    <row r="136" spans="2:8" hidden="1">
      <c r="B136" s="166">
        <v>1</v>
      </c>
      <c r="D136" s="159">
        <v>12</v>
      </c>
      <c r="E136" t="s">
        <v>1167</v>
      </c>
      <c r="F136" s="30" t="s">
        <v>1166</v>
      </c>
      <c r="G136">
        <v>4.76</v>
      </c>
      <c r="H136" s="167">
        <f t="shared" si="3"/>
        <v>57.12</v>
      </c>
    </row>
    <row r="137" spans="2:8" hidden="1">
      <c r="B137" s="166">
        <v>1</v>
      </c>
      <c r="D137" s="159">
        <v>24</v>
      </c>
      <c r="E137" t="s">
        <v>1168</v>
      </c>
      <c r="F137" s="30" t="s">
        <v>1166</v>
      </c>
      <c r="G137">
        <v>11.31</v>
      </c>
      <c r="H137" s="167">
        <f t="shared" si="3"/>
        <v>271.44</v>
      </c>
    </row>
    <row r="138" spans="2:8" hidden="1">
      <c r="B138" s="166">
        <v>4</v>
      </c>
      <c r="D138" s="159">
        <v>12</v>
      </c>
      <c r="E138" t="s">
        <v>1444</v>
      </c>
      <c r="F138" s="30" t="s">
        <v>1166</v>
      </c>
      <c r="G138">
        <v>9.98</v>
      </c>
      <c r="H138" s="167">
        <f t="shared" si="3"/>
        <v>119.76</v>
      </c>
    </row>
    <row r="139" spans="2:8" hidden="1">
      <c r="B139" s="166">
        <v>4</v>
      </c>
      <c r="D139" s="159">
        <v>12</v>
      </c>
      <c r="E139" t="s">
        <v>1445</v>
      </c>
      <c r="F139" s="30" t="s">
        <v>1166</v>
      </c>
      <c r="G139">
        <v>11.21</v>
      </c>
      <c r="H139" s="167">
        <f t="shared" si="3"/>
        <v>134.52000000000001</v>
      </c>
    </row>
    <row r="140" spans="2:8" hidden="1">
      <c r="B140" s="166">
        <v>4</v>
      </c>
      <c r="D140" s="159">
        <v>12</v>
      </c>
      <c r="E140" t="s">
        <v>1446</v>
      </c>
      <c r="F140" s="30" t="s">
        <v>1166</v>
      </c>
      <c r="G140">
        <v>10.31</v>
      </c>
      <c r="H140" s="167">
        <f t="shared" si="3"/>
        <v>123.72</v>
      </c>
    </row>
    <row r="141" spans="2:8" hidden="1">
      <c r="B141" s="166">
        <v>1</v>
      </c>
      <c r="D141" s="159">
        <v>12</v>
      </c>
      <c r="E141" t="s">
        <v>1169</v>
      </c>
      <c r="F141" s="30" t="s">
        <v>1166</v>
      </c>
      <c r="G141">
        <v>4.1399999999999997</v>
      </c>
      <c r="H141" s="167">
        <f t="shared" si="3"/>
        <v>49.679999999999993</v>
      </c>
    </row>
    <row r="142" spans="2:8" hidden="1">
      <c r="B142" s="166">
        <v>1</v>
      </c>
      <c r="D142" s="159">
        <v>12</v>
      </c>
      <c r="E142" t="s">
        <v>1170</v>
      </c>
      <c r="F142" s="30" t="s">
        <v>1166</v>
      </c>
      <c r="G142">
        <v>4.1399999999999997</v>
      </c>
      <c r="H142" s="167">
        <f t="shared" si="3"/>
        <v>49.679999999999993</v>
      </c>
    </row>
    <row r="143" spans="2:8" hidden="1">
      <c r="B143" s="166">
        <v>3</v>
      </c>
      <c r="D143" s="159">
        <v>96</v>
      </c>
      <c r="E143" t="s">
        <v>1300</v>
      </c>
      <c r="F143" s="30" t="s">
        <v>1166</v>
      </c>
      <c r="G143">
        <v>1.95</v>
      </c>
      <c r="H143" s="167">
        <f t="shared" si="3"/>
        <v>187.2</v>
      </c>
    </row>
    <row r="144" spans="2:8" hidden="1">
      <c r="B144" s="166">
        <v>1</v>
      </c>
      <c r="D144" s="159">
        <v>48</v>
      </c>
      <c r="E144" t="s">
        <v>1171</v>
      </c>
      <c r="F144" s="30" t="s">
        <v>1166</v>
      </c>
      <c r="G144">
        <v>2.62</v>
      </c>
      <c r="H144" s="167">
        <f t="shared" si="3"/>
        <v>125.76</v>
      </c>
    </row>
    <row r="145" spans="2:8" hidden="1">
      <c r="B145" s="166">
        <v>1</v>
      </c>
      <c r="D145" s="159">
        <v>48</v>
      </c>
      <c r="E145" t="s">
        <v>1172</v>
      </c>
      <c r="F145" s="30" t="s">
        <v>1166</v>
      </c>
      <c r="G145">
        <v>2.67</v>
      </c>
      <c r="H145" s="167">
        <f t="shared" si="3"/>
        <v>128.16</v>
      </c>
    </row>
    <row r="146" spans="2:8" hidden="1">
      <c r="B146" s="166">
        <v>1</v>
      </c>
      <c r="D146" s="159">
        <v>48</v>
      </c>
      <c r="E146" t="s">
        <v>1173</v>
      </c>
      <c r="F146" s="30" t="s">
        <v>1166</v>
      </c>
      <c r="G146">
        <v>3.14</v>
      </c>
      <c r="H146" s="167">
        <f t="shared" si="3"/>
        <v>150.72</v>
      </c>
    </row>
    <row r="147" spans="2:8" hidden="1">
      <c r="B147" s="166">
        <v>1</v>
      </c>
      <c r="D147" s="159">
        <v>48</v>
      </c>
      <c r="E147" t="s">
        <v>1174</v>
      </c>
      <c r="F147" s="30" t="s">
        <v>1166</v>
      </c>
      <c r="G147">
        <v>3.28</v>
      </c>
      <c r="H147" s="167">
        <f t="shared" si="3"/>
        <v>157.44</v>
      </c>
    </row>
    <row r="148" spans="2:8" hidden="1">
      <c r="B148" s="166"/>
      <c r="H148" s="167">
        <f t="shared" si="3"/>
        <v>0</v>
      </c>
    </row>
    <row r="149" spans="2:8" hidden="1">
      <c r="B149" s="166"/>
      <c r="H149" s="167">
        <f t="shared" si="3"/>
        <v>0</v>
      </c>
    </row>
    <row r="150" spans="2:8" hidden="1">
      <c r="B150" s="166">
        <v>4</v>
      </c>
      <c r="D150" s="159">
        <v>12</v>
      </c>
      <c r="E150" t="s">
        <v>1447</v>
      </c>
      <c r="F150" s="30" t="s">
        <v>603</v>
      </c>
      <c r="G150">
        <v>12</v>
      </c>
      <c r="H150" s="167">
        <f t="shared" si="3"/>
        <v>144</v>
      </c>
    </row>
    <row r="151" spans="2:8" hidden="1">
      <c r="B151" s="166">
        <v>4</v>
      </c>
      <c r="D151" s="159">
        <v>12</v>
      </c>
      <c r="E151" t="s">
        <v>1448</v>
      </c>
      <c r="F151" s="30" t="s">
        <v>1175</v>
      </c>
      <c r="G151">
        <v>19.079999999999998</v>
      </c>
      <c r="H151" s="167">
        <f t="shared" si="3"/>
        <v>228.95999999999998</v>
      </c>
    </row>
    <row r="152" spans="2:8" hidden="1">
      <c r="B152" s="166">
        <v>4</v>
      </c>
      <c r="D152" s="159">
        <v>2</v>
      </c>
      <c r="E152" t="s">
        <v>1449</v>
      </c>
      <c r="F152" s="30" t="s">
        <v>1175</v>
      </c>
      <c r="G152">
        <v>29.41</v>
      </c>
      <c r="H152" s="167">
        <f t="shared" si="3"/>
        <v>58.82</v>
      </c>
    </row>
    <row r="153" spans="2:8" hidden="1">
      <c r="B153" s="166">
        <v>1</v>
      </c>
      <c r="D153" s="159">
        <v>1</v>
      </c>
      <c r="E153" t="s">
        <v>811</v>
      </c>
      <c r="F153" s="30" t="s">
        <v>1175</v>
      </c>
      <c r="G153">
        <v>144.85</v>
      </c>
      <c r="H153" s="167">
        <f t="shared" si="3"/>
        <v>144.85</v>
      </c>
    </row>
    <row r="154" spans="2:8" hidden="1">
      <c r="B154" s="166">
        <v>1</v>
      </c>
      <c r="D154" s="159">
        <v>1</v>
      </c>
      <c r="E154" t="s">
        <v>811</v>
      </c>
      <c r="F154" s="30" t="s">
        <v>1175</v>
      </c>
      <c r="G154">
        <v>129.15</v>
      </c>
      <c r="H154" s="167">
        <f t="shared" si="3"/>
        <v>129.15</v>
      </c>
    </row>
    <row r="155" spans="2:8" hidden="1">
      <c r="B155" s="166">
        <v>1</v>
      </c>
      <c r="D155" s="159">
        <v>12</v>
      </c>
      <c r="E155" t="s">
        <v>1176</v>
      </c>
      <c r="F155" s="30" t="s">
        <v>599</v>
      </c>
      <c r="G155">
        <v>12.26</v>
      </c>
      <c r="H155" s="167">
        <f t="shared" si="3"/>
        <v>147.12</v>
      </c>
    </row>
    <row r="156" spans="2:8" hidden="1">
      <c r="B156" s="166">
        <v>3</v>
      </c>
      <c r="D156" s="159">
        <v>24</v>
      </c>
      <c r="E156" t="s">
        <v>1301</v>
      </c>
      <c r="F156" s="30" t="s">
        <v>603</v>
      </c>
      <c r="G156">
        <v>2.02</v>
      </c>
      <c r="H156" s="167">
        <f t="shared" si="3"/>
        <v>48.480000000000004</v>
      </c>
    </row>
    <row r="157" spans="2:8" hidden="1">
      <c r="B157" s="166">
        <v>3</v>
      </c>
      <c r="D157" s="159">
        <v>24</v>
      </c>
      <c r="E157" t="s">
        <v>1302</v>
      </c>
      <c r="F157" s="30" t="s">
        <v>599</v>
      </c>
      <c r="G157">
        <v>4.2699999999999996</v>
      </c>
      <c r="H157" s="167">
        <f t="shared" si="3"/>
        <v>102.47999999999999</v>
      </c>
    </row>
    <row r="158" spans="2:8" hidden="1">
      <c r="B158" s="166">
        <v>1</v>
      </c>
      <c r="D158" s="159">
        <v>48</v>
      </c>
      <c r="E158" t="s">
        <v>1177</v>
      </c>
      <c r="F158" s="30" t="s">
        <v>599</v>
      </c>
      <c r="G158">
        <v>5.48</v>
      </c>
      <c r="H158" s="167">
        <f t="shared" si="3"/>
        <v>263.04000000000002</v>
      </c>
    </row>
    <row r="159" spans="2:8" hidden="1">
      <c r="B159" s="166">
        <v>3</v>
      </c>
      <c r="D159" s="159">
        <v>72</v>
      </c>
      <c r="E159" t="s">
        <v>1303</v>
      </c>
      <c r="F159" s="30" t="s">
        <v>599</v>
      </c>
      <c r="G159">
        <v>3.84</v>
      </c>
      <c r="H159" s="167">
        <f t="shared" si="3"/>
        <v>276.48</v>
      </c>
    </row>
    <row r="160" spans="2:8" hidden="1">
      <c r="B160" s="166">
        <v>2</v>
      </c>
      <c r="D160" s="159">
        <v>96</v>
      </c>
      <c r="E160" t="s">
        <v>1236</v>
      </c>
      <c r="F160" s="30" t="s">
        <v>599</v>
      </c>
      <c r="G160">
        <v>4.17</v>
      </c>
      <c r="H160" s="167">
        <f t="shared" si="3"/>
        <v>400.32</v>
      </c>
    </row>
    <row r="161" spans="2:8" hidden="1">
      <c r="B161" s="166">
        <v>2</v>
      </c>
      <c r="D161" s="159">
        <v>60</v>
      </c>
      <c r="E161" t="s">
        <v>1237</v>
      </c>
      <c r="F161" s="30" t="s">
        <v>599</v>
      </c>
      <c r="G161">
        <v>4.17</v>
      </c>
      <c r="H161" s="167">
        <f t="shared" si="3"/>
        <v>250.2</v>
      </c>
    </row>
    <row r="162" spans="2:8" hidden="1">
      <c r="B162" s="166">
        <v>2</v>
      </c>
      <c r="D162" s="159">
        <v>96</v>
      </c>
      <c r="E162" t="s">
        <v>1238</v>
      </c>
      <c r="F162" s="30" t="s">
        <v>599</v>
      </c>
      <c r="G162">
        <v>2.95</v>
      </c>
      <c r="H162" s="167">
        <f t="shared" si="3"/>
        <v>283.20000000000005</v>
      </c>
    </row>
    <row r="163" spans="2:8" hidden="1">
      <c r="B163" s="166">
        <v>2</v>
      </c>
      <c r="D163" s="159">
        <v>60</v>
      </c>
      <c r="E163" t="s">
        <v>1239</v>
      </c>
      <c r="F163" s="30" t="s">
        <v>599</v>
      </c>
      <c r="G163">
        <v>2.2999999999999998</v>
      </c>
      <c r="H163" s="167">
        <f t="shared" si="3"/>
        <v>138</v>
      </c>
    </row>
    <row r="164" spans="2:8" hidden="1">
      <c r="B164" s="166">
        <v>2</v>
      </c>
      <c r="D164" s="159">
        <v>60</v>
      </c>
      <c r="E164" t="s">
        <v>1240</v>
      </c>
      <c r="F164" s="30" t="s">
        <v>599</v>
      </c>
      <c r="G164">
        <v>2.94</v>
      </c>
      <c r="H164" s="167">
        <f t="shared" si="3"/>
        <v>176.4</v>
      </c>
    </row>
    <row r="165" spans="2:8" hidden="1">
      <c r="B165" s="166">
        <v>4</v>
      </c>
      <c r="D165" s="159">
        <v>15</v>
      </c>
      <c r="E165" t="s">
        <v>1450</v>
      </c>
      <c r="F165" s="30" t="s">
        <v>599</v>
      </c>
      <c r="G165">
        <v>57.6</v>
      </c>
      <c r="H165" s="167">
        <f t="shared" si="3"/>
        <v>864</v>
      </c>
    </row>
    <row r="166" spans="2:8" hidden="1">
      <c r="B166" s="166">
        <v>1</v>
      </c>
      <c r="D166" s="159">
        <v>15</v>
      </c>
      <c r="E166" t="s">
        <v>1178</v>
      </c>
      <c r="F166" s="30" t="s">
        <v>1179</v>
      </c>
      <c r="G166">
        <v>2.9230769230769229</v>
      </c>
      <c r="H166" s="167">
        <f t="shared" si="3"/>
        <v>43.846153846153847</v>
      </c>
    </row>
    <row r="167" spans="2:8" hidden="1">
      <c r="B167" s="166">
        <v>1</v>
      </c>
      <c r="D167" s="159">
        <v>15</v>
      </c>
      <c r="E167" t="s">
        <v>1180</v>
      </c>
      <c r="F167" s="30" t="s">
        <v>1179</v>
      </c>
      <c r="G167">
        <v>4.9230769230769234</v>
      </c>
      <c r="H167" s="167">
        <f t="shared" si="3"/>
        <v>73.846153846153854</v>
      </c>
    </row>
    <row r="168" spans="2:8" hidden="1">
      <c r="B168" s="166">
        <v>4</v>
      </c>
      <c r="D168" s="159">
        <v>36</v>
      </c>
      <c r="E168" t="s">
        <v>1451</v>
      </c>
      <c r="F168" s="30" t="s">
        <v>1179</v>
      </c>
      <c r="G168">
        <v>3.0769230769230766</v>
      </c>
      <c r="H168" s="167">
        <f t="shared" si="3"/>
        <v>110.76923076923076</v>
      </c>
    </row>
    <row r="169" spans="2:8" hidden="1">
      <c r="B169" s="166"/>
      <c r="D169" s="159">
        <v>36</v>
      </c>
      <c r="E169" t="s">
        <v>1847</v>
      </c>
      <c r="F169" s="30" t="s">
        <v>603</v>
      </c>
      <c r="G169">
        <v>3.04</v>
      </c>
      <c r="H169" s="167">
        <f t="shared" si="3"/>
        <v>109.44</v>
      </c>
    </row>
    <row r="170" spans="2:8" hidden="1">
      <c r="B170" s="166">
        <v>4</v>
      </c>
      <c r="D170" s="159">
        <v>18</v>
      </c>
      <c r="E170" t="s">
        <v>1452</v>
      </c>
      <c r="F170" s="30" t="s">
        <v>1179</v>
      </c>
      <c r="G170">
        <v>5.3076923076923075</v>
      </c>
      <c r="H170" s="167">
        <f t="shared" si="3"/>
        <v>95.538461538461533</v>
      </c>
    </row>
    <row r="171" spans="2:8" hidden="1">
      <c r="B171" s="166">
        <v>4</v>
      </c>
      <c r="D171" s="159">
        <v>18</v>
      </c>
      <c r="E171" t="s">
        <v>1453</v>
      </c>
      <c r="F171" s="30" t="s">
        <v>1179</v>
      </c>
      <c r="G171">
        <v>6.5384615384615383</v>
      </c>
      <c r="H171" s="167">
        <f t="shared" ref="H171:H234" si="4">G171*D171</f>
        <v>117.69230769230769</v>
      </c>
    </row>
    <row r="172" spans="2:8" hidden="1">
      <c r="B172" s="166">
        <v>1</v>
      </c>
      <c r="D172" s="159">
        <v>12</v>
      </c>
      <c r="E172" t="s">
        <v>1181</v>
      </c>
      <c r="F172" s="30" t="s">
        <v>1179</v>
      </c>
      <c r="G172">
        <v>4.1538461538461542</v>
      </c>
      <c r="H172" s="167">
        <f t="shared" si="4"/>
        <v>49.846153846153854</v>
      </c>
    </row>
    <row r="173" spans="2:8" hidden="1">
      <c r="B173" s="166">
        <v>1</v>
      </c>
      <c r="D173" s="159">
        <v>18</v>
      </c>
      <c r="E173" t="s">
        <v>1182</v>
      </c>
      <c r="F173" s="30" t="s">
        <v>1179</v>
      </c>
      <c r="G173">
        <v>2.8</v>
      </c>
      <c r="H173" s="167">
        <f t="shared" si="4"/>
        <v>50.4</v>
      </c>
    </row>
    <row r="174" spans="2:8" hidden="1">
      <c r="B174" s="166"/>
      <c r="E174" t="s">
        <v>1848</v>
      </c>
      <c r="F174" s="30" t="s">
        <v>603</v>
      </c>
      <c r="G174">
        <v>13.89</v>
      </c>
      <c r="H174" s="167">
        <f t="shared" si="4"/>
        <v>0</v>
      </c>
    </row>
    <row r="175" spans="2:8" hidden="1">
      <c r="B175" s="166"/>
      <c r="D175" s="159">
        <v>18</v>
      </c>
      <c r="E175" t="s">
        <v>1849</v>
      </c>
      <c r="F175" s="30" t="s">
        <v>603</v>
      </c>
      <c r="G175">
        <v>10.86</v>
      </c>
      <c r="H175" s="167">
        <f t="shared" si="4"/>
        <v>195.48</v>
      </c>
    </row>
    <row r="176" spans="2:8" hidden="1">
      <c r="B176" s="166">
        <v>1</v>
      </c>
      <c r="D176" s="159">
        <v>18</v>
      </c>
      <c r="E176" t="s">
        <v>1183</v>
      </c>
      <c r="F176" s="30" t="s">
        <v>1179</v>
      </c>
      <c r="G176">
        <v>10.815384615384616</v>
      </c>
      <c r="H176" s="167">
        <f t="shared" si="4"/>
        <v>194.67692307692309</v>
      </c>
    </row>
    <row r="177" spans="2:8" hidden="1">
      <c r="B177" s="166"/>
      <c r="E177" t="s">
        <v>1850</v>
      </c>
      <c r="F177" s="30" t="s">
        <v>603</v>
      </c>
      <c r="G177">
        <v>16.2</v>
      </c>
      <c r="H177" s="167">
        <f t="shared" si="4"/>
        <v>0</v>
      </c>
    </row>
    <row r="178" spans="2:8" hidden="1">
      <c r="B178" s="166">
        <v>3</v>
      </c>
      <c r="D178" s="159">
        <v>18</v>
      </c>
      <c r="E178" t="s">
        <v>1304</v>
      </c>
      <c r="F178" s="30" t="s">
        <v>1179</v>
      </c>
      <c r="G178">
        <v>1.4</v>
      </c>
      <c r="H178" s="167">
        <f t="shared" si="4"/>
        <v>25.2</v>
      </c>
    </row>
    <row r="179" spans="2:8" hidden="1">
      <c r="B179" s="166"/>
      <c r="D179" s="159">
        <v>18</v>
      </c>
      <c r="E179" t="s">
        <v>615</v>
      </c>
      <c r="F179" s="30" t="s">
        <v>603</v>
      </c>
      <c r="G179">
        <v>2.75</v>
      </c>
      <c r="H179" s="167">
        <f t="shared" si="4"/>
        <v>49.5</v>
      </c>
    </row>
    <row r="180" spans="2:8" hidden="1">
      <c r="B180" s="166">
        <v>1</v>
      </c>
      <c r="D180" s="159">
        <v>18</v>
      </c>
      <c r="E180" t="s">
        <v>1184</v>
      </c>
      <c r="F180" s="30" t="s">
        <v>1179</v>
      </c>
      <c r="G180">
        <v>2.3076923076923075</v>
      </c>
      <c r="H180" s="167">
        <f t="shared" si="4"/>
        <v>41.538461538461533</v>
      </c>
    </row>
    <row r="181" spans="2:8" hidden="1">
      <c r="B181" s="166"/>
      <c r="E181" t="s">
        <v>1851</v>
      </c>
      <c r="F181" s="30" t="s">
        <v>603</v>
      </c>
      <c r="G181">
        <v>6.72</v>
      </c>
      <c r="H181" s="167">
        <f t="shared" si="4"/>
        <v>0</v>
      </c>
    </row>
    <row r="182" spans="2:8" hidden="1">
      <c r="B182" s="166">
        <v>4</v>
      </c>
      <c r="D182" s="159">
        <v>12</v>
      </c>
      <c r="E182" t="s">
        <v>1454</v>
      </c>
      <c r="F182" s="30" t="s">
        <v>1179</v>
      </c>
      <c r="G182">
        <v>7.615384615384615</v>
      </c>
      <c r="H182" s="167">
        <f t="shared" si="4"/>
        <v>91.384615384615387</v>
      </c>
    </row>
    <row r="183" spans="2:8" hidden="1">
      <c r="B183" s="166">
        <v>4</v>
      </c>
      <c r="D183" s="159">
        <v>12</v>
      </c>
      <c r="E183" t="s">
        <v>1455</v>
      </c>
      <c r="F183" s="30" t="s">
        <v>1179</v>
      </c>
      <c r="G183">
        <v>3.7692307692307692</v>
      </c>
      <c r="H183" s="167">
        <f t="shared" si="4"/>
        <v>45.230769230769226</v>
      </c>
    </row>
    <row r="184" spans="2:8" hidden="1">
      <c r="B184" s="166">
        <v>3</v>
      </c>
      <c r="D184" s="159">
        <v>240</v>
      </c>
      <c r="E184" t="s">
        <v>1305</v>
      </c>
      <c r="F184" s="30" t="s">
        <v>1179</v>
      </c>
      <c r="G184">
        <v>0.59</v>
      </c>
      <c r="H184" s="167">
        <f t="shared" si="4"/>
        <v>141.6</v>
      </c>
    </row>
    <row r="185" spans="2:8" hidden="1">
      <c r="B185" s="166">
        <v>3</v>
      </c>
      <c r="D185" s="159">
        <v>250</v>
      </c>
      <c r="E185" t="s">
        <v>1306</v>
      </c>
      <c r="F185" s="30" t="s">
        <v>1307</v>
      </c>
      <c r="G185">
        <v>2.5</v>
      </c>
      <c r="H185" s="167">
        <f t="shared" si="4"/>
        <v>625</v>
      </c>
    </row>
    <row r="186" spans="2:8" hidden="1">
      <c r="B186" s="166">
        <v>4</v>
      </c>
      <c r="D186" s="159">
        <v>10</v>
      </c>
      <c r="E186" t="s">
        <v>1456</v>
      </c>
      <c r="F186" s="30" t="s">
        <v>603</v>
      </c>
      <c r="G186">
        <v>65</v>
      </c>
      <c r="H186" s="167">
        <f t="shared" si="4"/>
        <v>650</v>
      </c>
    </row>
    <row r="187" spans="2:8" hidden="1">
      <c r="B187" s="166">
        <v>2</v>
      </c>
      <c r="D187" s="159">
        <v>4</v>
      </c>
      <c r="E187" t="s">
        <v>1241</v>
      </c>
      <c r="F187" s="30" t="s">
        <v>603</v>
      </c>
      <c r="G187">
        <v>4.5999999999999996</v>
      </c>
      <c r="H187" s="167">
        <f t="shared" si="4"/>
        <v>18.399999999999999</v>
      </c>
    </row>
    <row r="188" spans="2:8" hidden="1">
      <c r="B188" s="166">
        <v>2</v>
      </c>
      <c r="D188" s="159">
        <v>1</v>
      </c>
      <c r="E188" t="s">
        <v>1242</v>
      </c>
      <c r="F188" s="30" t="s">
        <v>603</v>
      </c>
      <c r="G188">
        <v>4.93</v>
      </c>
      <c r="H188" s="167">
        <f t="shared" si="4"/>
        <v>4.93</v>
      </c>
    </row>
    <row r="189" spans="2:8" hidden="1">
      <c r="B189" s="166">
        <v>4</v>
      </c>
      <c r="D189" s="159">
        <v>6</v>
      </c>
      <c r="E189" t="s">
        <v>1457</v>
      </c>
      <c r="F189" s="30" t="s">
        <v>603</v>
      </c>
      <c r="G189">
        <v>3.55</v>
      </c>
      <c r="H189" s="167">
        <f t="shared" si="4"/>
        <v>21.299999999999997</v>
      </c>
    </row>
    <row r="190" spans="2:8" hidden="1">
      <c r="B190" s="166">
        <v>4</v>
      </c>
      <c r="D190" s="159">
        <v>6</v>
      </c>
      <c r="E190" t="s">
        <v>1458</v>
      </c>
      <c r="F190" s="30" t="s">
        <v>603</v>
      </c>
      <c r="G190">
        <v>0.44</v>
      </c>
      <c r="H190" s="167">
        <f t="shared" si="4"/>
        <v>2.64</v>
      </c>
    </row>
    <row r="191" spans="2:8" hidden="1">
      <c r="B191" s="166">
        <v>4</v>
      </c>
      <c r="D191" s="159">
        <v>2</v>
      </c>
      <c r="E191" t="s">
        <v>1459</v>
      </c>
      <c r="F191" s="30" t="s">
        <v>603</v>
      </c>
      <c r="G191">
        <v>1.68</v>
      </c>
      <c r="H191" s="167">
        <f t="shared" si="4"/>
        <v>3.36</v>
      </c>
    </row>
    <row r="192" spans="2:8" hidden="1">
      <c r="B192" s="166">
        <v>4</v>
      </c>
      <c r="D192" s="159">
        <v>2</v>
      </c>
      <c r="E192" t="s">
        <v>1460</v>
      </c>
      <c r="F192" s="30" t="s">
        <v>603</v>
      </c>
      <c r="G192">
        <v>8.0299999999999994</v>
      </c>
      <c r="H192" s="167">
        <f t="shared" si="4"/>
        <v>16.059999999999999</v>
      </c>
    </row>
    <row r="193" spans="2:8" hidden="1">
      <c r="B193" s="166">
        <v>4</v>
      </c>
      <c r="D193" s="159">
        <v>1</v>
      </c>
      <c r="E193" t="s">
        <v>1461</v>
      </c>
      <c r="F193" s="30" t="s">
        <v>603</v>
      </c>
      <c r="G193">
        <v>7.45</v>
      </c>
      <c r="H193" s="167">
        <f t="shared" si="4"/>
        <v>7.45</v>
      </c>
    </row>
    <row r="194" spans="2:8" hidden="1">
      <c r="B194" s="166">
        <v>4</v>
      </c>
      <c r="D194" s="159">
        <v>6</v>
      </c>
      <c r="E194" t="s">
        <v>1462</v>
      </c>
      <c r="F194" s="30" t="s">
        <v>603</v>
      </c>
      <c r="G194">
        <v>6.7</v>
      </c>
      <c r="H194" s="167">
        <f t="shared" si="4"/>
        <v>40.200000000000003</v>
      </c>
    </row>
    <row r="195" spans="2:8" hidden="1">
      <c r="B195" s="166">
        <v>4</v>
      </c>
      <c r="D195" s="159">
        <v>6</v>
      </c>
      <c r="E195" t="s">
        <v>1463</v>
      </c>
      <c r="F195" s="30" t="s">
        <v>603</v>
      </c>
      <c r="G195">
        <v>5.83</v>
      </c>
      <c r="H195" s="167">
        <f t="shared" si="4"/>
        <v>34.980000000000004</v>
      </c>
    </row>
    <row r="196" spans="2:8" hidden="1">
      <c r="B196" s="166">
        <v>4</v>
      </c>
      <c r="D196" s="159">
        <v>5</v>
      </c>
      <c r="E196" t="s">
        <v>1464</v>
      </c>
      <c r="F196" s="30" t="s">
        <v>603</v>
      </c>
      <c r="G196">
        <v>2.34</v>
      </c>
      <c r="H196" s="167">
        <f t="shared" si="4"/>
        <v>11.7</v>
      </c>
    </row>
    <row r="197" spans="2:8" hidden="1">
      <c r="B197" s="166">
        <v>4</v>
      </c>
      <c r="D197" s="159">
        <v>10</v>
      </c>
      <c r="E197" t="s">
        <v>1465</v>
      </c>
      <c r="F197" s="30" t="s">
        <v>603</v>
      </c>
      <c r="G197">
        <v>6</v>
      </c>
      <c r="H197" s="167">
        <f t="shared" si="4"/>
        <v>60</v>
      </c>
    </row>
    <row r="198" spans="2:8" hidden="1">
      <c r="B198" s="166">
        <v>4</v>
      </c>
      <c r="D198" s="159">
        <v>12</v>
      </c>
      <c r="E198" t="s">
        <v>1320</v>
      </c>
      <c r="F198" s="30" t="s">
        <v>603</v>
      </c>
      <c r="G198">
        <v>1.64</v>
      </c>
      <c r="H198" s="167">
        <f t="shared" si="4"/>
        <v>19.68</v>
      </c>
    </row>
    <row r="199" spans="2:8" hidden="1">
      <c r="B199" s="166">
        <v>4</v>
      </c>
      <c r="D199" s="159">
        <v>10</v>
      </c>
      <c r="E199" t="s">
        <v>1466</v>
      </c>
      <c r="F199" s="30" t="s">
        <v>603</v>
      </c>
      <c r="G199">
        <v>11.3</v>
      </c>
      <c r="H199" s="167">
        <f t="shared" si="4"/>
        <v>113</v>
      </c>
    </row>
    <row r="200" spans="2:8" hidden="1">
      <c r="B200" s="166" t="s">
        <v>1852</v>
      </c>
      <c r="H200" s="167">
        <f t="shared" si="4"/>
        <v>0</v>
      </c>
    </row>
    <row r="201" spans="2:8" hidden="1">
      <c r="B201" s="166">
        <v>3</v>
      </c>
      <c r="C201" s="166" t="s">
        <v>1308</v>
      </c>
      <c r="D201" s="159">
        <v>199.93599999999998</v>
      </c>
      <c r="E201" t="s">
        <v>1309</v>
      </c>
      <c r="F201" s="30" t="s">
        <v>1186</v>
      </c>
      <c r="G201" s="167">
        <v>1.85</v>
      </c>
      <c r="H201" s="167">
        <f t="shared" si="4"/>
        <v>369.88159999999999</v>
      </c>
    </row>
    <row r="202" spans="2:8" hidden="1">
      <c r="B202" s="166">
        <v>1</v>
      </c>
      <c r="C202" s="166" t="s">
        <v>1185</v>
      </c>
      <c r="D202" s="159">
        <v>199.93599999999998</v>
      </c>
      <c r="E202" t="s">
        <v>1162</v>
      </c>
      <c r="F202" s="30" t="s">
        <v>1186</v>
      </c>
      <c r="G202" s="167">
        <v>2.08</v>
      </c>
      <c r="H202" s="167">
        <f t="shared" si="4"/>
        <v>415.86687999999998</v>
      </c>
    </row>
    <row r="203" spans="2:8" hidden="1">
      <c r="B203" s="166">
        <v>1</v>
      </c>
      <c r="C203" s="166" t="s">
        <v>1187</v>
      </c>
      <c r="D203" s="159">
        <v>199.93599999999998</v>
      </c>
      <c r="E203" t="s">
        <v>1129</v>
      </c>
      <c r="F203" s="30" t="s">
        <v>1186</v>
      </c>
      <c r="G203" s="167">
        <v>1.08</v>
      </c>
      <c r="H203" s="167">
        <f t="shared" si="4"/>
        <v>215.93088</v>
      </c>
    </row>
    <row r="204" spans="2:8" hidden="1">
      <c r="B204" s="166">
        <v>2</v>
      </c>
      <c r="C204" s="166" t="s">
        <v>1203</v>
      </c>
      <c r="D204" s="159">
        <v>199.93599999999998</v>
      </c>
      <c r="E204" t="s">
        <v>1204</v>
      </c>
      <c r="F204" s="30" t="s">
        <v>1186</v>
      </c>
      <c r="G204" s="167">
        <v>1.36</v>
      </c>
      <c r="H204" s="167">
        <f t="shared" si="4"/>
        <v>271.91296</v>
      </c>
    </row>
    <row r="205" spans="2:8" hidden="1">
      <c r="B205" s="166">
        <v>3</v>
      </c>
      <c r="C205" s="166" t="s">
        <v>1310</v>
      </c>
      <c r="D205" s="159">
        <v>199.93599999999998</v>
      </c>
      <c r="E205" t="s">
        <v>1286</v>
      </c>
      <c r="F205" s="30" t="s">
        <v>1186</v>
      </c>
      <c r="G205" s="167">
        <v>1.59</v>
      </c>
      <c r="H205" s="167">
        <f t="shared" si="4"/>
        <v>317.89823999999999</v>
      </c>
    </row>
    <row r="206" spans="2:8" hidden="1">
      <c r="B206" s="166">
        <v>3</v>
      </c>
      <c r="C206" s="166" t="s">
        <v>1311</v>
      </c>
      <c r="D206" s="159">
        <v>399.87199999999996</v>
      </c>
      <c r="E206" t="s">
        <v>1312</v>
      </c>
      <c r="F206" s="30" t="s">
        <v>1186</v>
      </c>
      <c r="G206" s="167">
        <v>0.47</v>
      </c>
      <c r="H206" s="167">
        <f t="shared" si="4"/>
        <v>187.93983999999998</v>
      </c>
    </row>
    <row r="207" spans="2:8" hidden="1">
      <c r="B207" s="166">
        <v>4</v>
      </c>
      <c r="C207" s="166" t="s">
        <v>1467</v>
      </c>
      <c r="D207" s="159">
        <v>184.8</v>
      </c>
      <c r="E207" t="s">
        <v>1468</v>
      </c>
      <c r="F207" s="30" t="s">
        <v>1469</v>
      </c>
      <c r="G207" s="167">
        <v>5.96</v>
      </c>
      <c r="H207" s="167">
        <f t="shared" si="4"/>
        <v>1101.4080000000001</v>
      </c>
    </row>
    <row r="208" spans="2:8" hidden="1">
      <c r="B208" s="166">
        <v>1</v>
      </c>
      <c r="C208" s="166" t="s">
        <v>1188</v>
      </c>
      <c r="D208" s="159">
        <v>184.8</v>
      </c>
      <c r="E208" t="s">
        <v>1189</v>
      </c>
      <c r="F208" s="30" t="s">
        <v>1186</v>
      </c>
      <c r="G208" s="167">
        <v>3.39</v>
      </c>
      <c r="H208" s="167">
        <f t="shared" si="4"/>
        <v>626.47200000000009</v>
      </c>
    </row>
    <row r="209" spans="2:8" hidden="1">
      <c r="B209" s="166">
        <v>4</v>
      </c>
      <c r="C209" s="166" t="s">
        <v>1470</v>
      </c>
      <c r="D209" s="159">
        <v>199.93599999999998</v>
      </c>
      <c r="E209" t="s">
        <v>1458</v>
      </c>
      <c r="F209" s="30" t="s">
        <v>1186</v>
      </c>
      <c r="G209" s="167">
        <v>0.44</v>
      </c>
      <c r="H209" s="167">
        <f t="shared" si="4"/>
        <v>87.971839999999986</v>
      </c>
    </row>
    <row r="210" spans="2:8" hidden="1">
      <c r="B210" s="166">
        <v>4</v>
      </c>
      <c r="C210" s="166" t="s">
        <v>1471</v>
      </c>
      <c r="D210" s="159">
        <v>199.93599999999998</v>
      </c>
      <c r="E210" t="s">
        <v>1457</v>
      </c>
      <c r="F210" s="30" t="s">
        <v>1186</v>
      </c>
      <c r="G210" s="167">
        <v>3.55</v>
      </c>
      <c r="H210" s="167">
        <f t="shared" si="4"/>
        <v>709.77279999999985</v>
      </c>
    </row>
    <row r="211" spans="2:8" hidden="1">
      <c r="B211" s="166"/>
      <c r="H211" s="167">
        <f t="shared" si="4"/>
        <v>0</v>
      </c>
    </row>
    <row r="212" spans="2:8" hidden="1">
      <c r="B212" s="166"/>
      <c r="H212" s="167">
        <f t="shared" si="4"/>
        <v>0</v>
      </c>
    </row>
    <row r="213" spans="2:8" hidden="1">
      <c r="B213" s="166">
        <v>4</v>
      </c>
      <c r="C213" t="s">
        <v>1472</v>
      </c>
      <c r="D213" s="159">
        <v>5</v>
      </c>
      <c r="E213" t="s">
        <v>1473</v>
      </c>
      <c r="F213" s="30" t="s">
        <v>603</v>
      </c>
      <c r="G213" s="167">
        <v>5</v>
      </c>
      <c r="H213" s="167">
        <f t="shared" si="4"/>
        <v>25</v>
      </c>
    </row>
    <row r="214" spans="2:8" hidden="1">
      <c r="B214" s="166">
        <v>4</v>
      </c>
      <c r="C214" t="s">
        <v>1474</v>
      </c>
      <c r="D214" s="159">
        <v>4</v>
      </c>
      <c r="E214" t="s">
        <v>1475</v>
      </c>
      <c r="F214" s="30" t="s">
        <v>603</v>
      </c>
      <c r="G214" s="167">
        <v>2.0499999999999998</v>
      </c>
      <c r="H214" s="167">
        <f t="shared" si="4"/>
        <v>8.1999999999999993</v>
      </c>
    </row>
    <row r="215" spans="2:8" hidden="1">
      <c r="B215" s="166">
        <v>4</v>
      </c>
      <c r="C215" t="s">
        <v>1476</v>
      </c>
      <c r="D215" s="159">
        <v>20</v>
      </c>
      <c r="E215" t="s">
        <v>1477</v>
      </c>
      <c r="F215" s="30" t="s">
        <v>603</v>
      </c>
      <c r="G215" s="167">
        <v>1.2</v>
      </c>
      <c r="H215" s="167">
        <f t="shared" si="4"/>
        <v>24</v>
      </c>
    </row>
    <row r="216" spans="2:8" hidden="1">
      <c r="B216" s="166">
        <v>4</v>
      </c>
      <c r="C216" t="s">
        <v>1478</v>
      </c>
      <c r="D216" s="159">
        <v>10</v>
      </c>
      <c r="E216" t="s">
        <v>1479</v>
      </c>
      <c r="F216" s="30" t="s">
        <v>603</v>
      </c>
      <c r="G216" s="167">
        <v>10.15</v>
      </c>
      <c r="H216" s="167">
        <f t="shared" si="4"/>
        <v>101.5</v>
      </c>
    </row>
    <row r="217" spans="2:8" hidden="1">
      <c r="B217" s="166">
        <v>2</v>
      </c>
      <c r="C217" t="s">
        <v>1243</v>
      </c>
      <c r="D217" s="159">
        <v>3</v>
      </c>
      <c r="E217" t="s">
        <v>1244</v>
      </c>
      <c r="F217" s="30" t="s">
        <v>603</v>
      </c>
      <c r="G217" s="167">
        <v>5.69</v>
      </c>
      <c r="H217" s="167">
        <f t="shared" si="4"/>
        <v>17.07</v>
      </c>
    </row>
    <row r="218" spans="2:8" hidden="1">
      <c r="B218" s="166">
        <v>2</v>
      </c>
      <c r="C218" t="s">
        <v>1245</v>
      </c>
      <c r="D218" s="159">
        <v>3</v>
      </c>
      <c r="E218" t="s">
        <v>1244</v>
      </c>
      <c r="F218" s="30" t="s">
        <v>603</v>
      </c>
      <c r="G218" s="167">
        <v>5.69</v>
      </c>
      <c r="H218" s="167">
        <f t="shared" si="4"/>
        <v>17.07</v>
      </c>
    </row>
    <row r="219" spans="2:8" hidden="1">
      <c r="B219" s="166">
        <v>2</v>
      </c>
      <c r="C219" t="s">
        <v>1246</v>
      </c>
      <c r="D219" s="159">
        <v>3</v>
      </c>
      <c r="E219" t="s">
        <v>1244</v>
      </c>
      <c r="F219" s="30" t="s">
        <v>603</v>
      </c>
      <c r="G219" s="167">
        <v>5.69</v>
      </c>
      <c r="H219" s="167">
        <f t="shared" si="4"/>
        <v>17.07</v>
      </c>
    </row>
    <row r="220" spans="2:8" hidden="1">
      <c r="B220" s="166">
        <v>2</v>
      </c>
      <c r="C220" t="s">
        <v>1247</v>
      </c>
      <c r="D220" s="159">
        <v>2</v>
      </c>
      <c r="E220" t="s">
        <v>1248</v>
      </c>
      <c r="F220" s="30" t="s">
        <v>603</v>
      </c>
      <c r="G220" s="167">
        <v>68.3</v>
      </c>
      <c r="H220" s="167">
        <f t="shared" si="4"/>
        <v>136.6</v>
      </c>
    </row>
    <row r="221" spans="2:8" hidden="1">
      <c r="B221" s="166">
        <v>2</v>
      </c>
      <c r="C221" t="s">
        <v>1249</v>
      </c>
      <c r="D221" s="159">
        <v>2</v>
      </c>
      <c r="E221" t="s">
        <v>1250</v>
      </c>
      <c r="F221" s="30" t="s">
        <v>603</v>
      </c>
      <c r="G221" s="167">
        <v>3.72</v>
      </c>
      <c r="H221" s="167">
        <f t="shared" si="4"/>
        <v>7.44</v>
      </c>
    </row>
    <row r="222" spans="2:8" hidden="1">
      <c r="B222" s="166">
        <v>2</v>
      </c>
      <c r="C222" t="s">
        <v>1251</v>
      </c>
      <c r="D222" s="159">
        <v>1</v>
      </c>
      <c r="E222" t="s">
        <v>1250</v>
      </c>
      <c r="F222" s="30" t="s">
        <v>603</v>
      </c>
      <c r="G222" s="167">
        <v>16.690000000000001</v>
      </c>
      <c r="H222" s="167">
        <f t="shared" si="4"/>
        <v>16.690000000000001</v>
      </c>
    </row>
    <row r="223" spans="2:8" hidden="1">
      <c r="B223" s="166">
        <v>2</v>
      </c>
      <c r="C223" t="s">
        <v>1252</v>
      </c>
      <c r="D223" s="159">
        <v>1</v>
      </c>
      <c r="E223" t="s">
        <v>1253</v>
      </c>
      <c r="F223" s="30" t="s">
        <v>603</v>
      </c>
      <c r="G223" s="167">
        <v>2.65</v>
      </c>
      <c r="H223" s="167">
        <f t="shared" si="4"/>
        <v>2.65</v>
      </c>
    </row>
    <row r="224" spans="2:8" hidden="1">
      <c r="B224" s="166">
        <v>2</v>
      </c>
      <c r="C224" t="s">
        <v>1254</v>
      </c>
      <c r="D224" s="159">
        <v>2</v>
      </c>
      <c r="E224" t="s">
        <v>1255</v>
      </c>
      <c r="F224" s="30" t="s">
        <v>603</v>
      </c>
      <c r="G224" s="167">
        <v>6.18</v>
      </c>
      <c r="H224" s="167">
        <f t="shared" si="4"/>
        <v>12.36</v>
      </c>
    </row>
    <row r="225" spans="2:8" hidden="1">
      <c r="B225" s="166">
        <v>2</v>
      </c>
      <c r="C225" t="s">
        <v>1256</v>
      </c>
      <c r="D225" s="159">
        <v>4</v>
      </c>
      <c r="E225" t="s">
        <v>1257</v>
      </c>
      <c r="F225" s="30" t="s">
        <v>603</v>
      </c>
      <c r="G225" s="167">
        <v>4.9400000000000004</v>
      </c>
      <c r="H225" s="167">
        <f t="shared" si="4"/>
        <v>19.760000000000002</v>
      </c>
    </row>
    <row r="226" spans="2:8" hidden="1">
      <c r="B226" s="166">
        <v>4</v>
      </c>
      <c r="C226" t="s">
        <v>1480</v>
      </c>
      <c r="D226" s="159">
        <v>1</v>
      </c>
      <c r="E226" t="s">
        <v>1481</v>
      </c>
      <c r="F226" s="30" t="s">
        <v>603</v>
      </c>
      <c r="G226" s="167">
        <v>4.2300000000000004</v>
      </c>
      <c r="H226" s="167">
        <f t="shared" si="4"/>
        <v>4.2300000000000004</v>
      </c>
    </row>
    <row r="227" spans="2:8" hidden="1">
      <c r="B227" s="166">
        <v>4</v>
      </c>
      <c r="C227" t="s">
        <v>1482</v>
      </c>
      <c r="D227" s="159">
        <v>1</v>
      </c>
      <c r="E227" t="s">
        <v>1483</v>
      </c>
      <c r="F227" s="30" t="s">
        <v>603</v>
      </c>
      <c r="G227" s="167">
        <v>2.65</v>
      </c>
      <c r="H227" s="167">
        <f t="shared" si="4"/>
        <v>2.65</v>
      </c>
    </row>
    <row r="228" spans="2:8" hidden="1">
      <c r="B228" s="166">
        <v>2</v>
      </c>
      <c r="C228" t="s">
        <v>1258</v>
      </c>
      <c r="D228" s="159">
        <v>2</v>
      </c>
      <c r="E228" t="s">
        <v>1259</v>
      </c>
      <c r="F228" s="30" t="s">
        <v>603</v>
      </c>
      <c r="G228" s="167">
        <v>5.5</v>
      </c>
      <c r="H228" s="167">
        <f t="shared" si="4"/>
        <v>11</v>
      </c>
    </row>
    <row r="229" spans="2:8" ht="14.5" hidden="1">
      <c r="B229">
        <v>2</v>
      </c>
      <c r="C229" t="s">
        <v>1260</v>
      </c>
      <c r="D229" s="159">
        <v>1</v>
      </c>
      <c r="E229" t="s">
        <v>1261</v>
      </c>
      <c r="F229" s="30" t="s">
        <v>603</v>
      </c>
      <c r="G229" s="167">
        <v>5.76</v>
      </c>
      <c r="H229" s="167">
        <f t="shared" si="4"/>
        <v>5.76</v>
      </c>
    </row>
    <row r="230" spans="2:8" ht="14.5" hidden="1">
      <c r="B230">
        <v>4</v>
      </c>
      <c r="C230" t="s">
        <v>1484</v>
      </c>
      <c r="D230" s="159">
        <v>2</v>
      </c>
      <c r="E230" t="s">
        <v>1485</v>
      </c>
      <c r="F230" s="30" t="s">
        <v>603</v>
      </c>
      <c r="G230" s="167">
        <v>2.5</v>
      </c>
      <c r="H230" s="167">
        <f t="shared" si="4"/>
        <v>5</v>
      </c>
    </row>
    <row r="231" spans="2:8" ht="14.5" hidden="1">
      <c r="B231">
        <v>4</v>
      </c>
      <c r="C231" t="s">
        <v>1486</v>
      </c>
      <c r="D231" s="159">
        <v>2</v>
      </c>
      <c r="E231" t="s">
        <v>1487</v>
      </c>
      <c r="F231" s="30" t="s">
        <v>603</v>
      </c>
      <c r="G231" s="167">
        <v>18.25</v>
      </c>
      <c r="H231" s="167">
        <f t="shared" si="4"/>
        <v>36.5</v>
      </c>
    </row>
    <row r="232" spans="2:8" ht="14.5" hidden="1">
      <c r="B232">
        <v>2</v>
      </c>
      <c r="C232" t="s">
        <v>1262</v>
      </c>
      <c r="D232" s="159">
        <v>2</v>
      </c>
      <c r="E232" t="s">
        <v>1263</v>
      </c>
      <c r="F232" s="30" t="s">
        <v>603</v>
      </c>
      <c r="G232" s="167">
        <v>9.6300000000000008</v>
      </c>
      <c r="H232" s="167">
        <f t="shared" si="4"/>
        <v>19.260000000000002</v>
      </c>
    </row>
    <row r="233" spans="2:8" ht="14.5" hidden="1">
      <c r="B233">
        <v>4</v>
      </c>
      <c r="C233" t="s">
        <v>1488</v>
      </c>
      <c r="D233" s="159">
        <v>3</v>
      </c>
      <c r="E233" t="s">
        <v>1489</v>
      </c>
      <c r="F233" s="30" t="s">
        <v>603</v>
      </c>
      <c r="G233" s="167">
        <v>7.05</v>
      </c>
      <c r="H233" s="167">
        <f t="shared" si="4"/>
        <v>21.15</v>
      </c>
    </row>
    <row r="234" spans="2:8" ht="14.5" hidden="1">
      <c r="B234">
        <v>4</v>
      </c>
      <c r="C234" t="s">
        <v>1490</v>
      </c>
      <c r="D234" s="159">
        <v>5</v>
      </c>
      <c r="E234" t="s">
        <v>879</v>
      </c>
      <c r="F234" s="30" t="s">
        <v>603</v>
      </c>
      <c r="G234" s="167">
        <v>8.59</v>
      </c>
      <c r="H234" s="167">
        <f t="shared" si="4"/>
        <v>42.95</v>
      </c>
    </row>
    <row r="235" spans="2:8" ht="14.5" hidden="1">
      <c r="C235" t="s">
        <v>1853</v>
      </c>
      <c r="E235" t="s">
        <v>880</v>
      </c>
      <c r="F235" s="30" t="s">
        <v>603</v>
      </c>
      <c r="G235" s="167">
        <v>61.5</v>
      </c>
      <c r="H235" s="167">
        <f t="shared" ref="H235:H296" si="5">G235*D235</f>
        <v>0</v>
      </c>
    </row>
    <row r="236" spans="2:8" ht="14.5" hidden="1">
      <c r="B236">
        <v>4</v>
      </c>
      <c r="C236" t="s">
        <v>1491</v>
      </c>
      <c r="D236" s="159">
        <v>2</v>
      </c>
      <c r="E236" t="s">
        <v>1492</v>
      </c>
      <c r="F236" s="30" t="s">
        <v>603</v>
      </c>
      <c r="G236" s="167">
        <v>23.7</v>
      </c>
      <c r="H236" s="167">
        <f t="shared" si="5"/>
        <v>47.4</v>
      </c>
    </row>
    <row r="237" spans="2:8" ht="14.5" hidden="1">
      <c r="B237">
        <v>4</v>
      </c>
      <c r="C237" t="s">
        <v>1493</v>
      </c>
      <c r="D237" s="159">
        <v>2</v>
      </c>
      <c r="E237" t="s">
        <v>1494</v>
      </c>
      <c r="F237" s="30" t="s">
        <v>603</v>
      </c>
      <c r="G237" s="167">
        <v>23.7</v>
      </c>
      <c r="H237" s="167">
        <f t="shared" si="5"/>
        <v>47.4</v>
      </c>
    </row>
    <row r="238" spans="2:8" ht="14.5" hidden="1">
      <c r="B238">
        <v>2</v>
      </c>
      <c r="C238" t="s">
        <v>1264</v>
      </c>
      <c r="D238" s="159">
        <v>1</v>
      </c>
      <c r="E238" t="s">
        <v>1265</v>
      </c>
      <c r="F238" s="30" t="s">
        <v>603</v>
      </c>
      <c r="G238" s="167">
        <v>4.46</v>
      </c>
      <c r="H238" s="167">
        <f t="shared" si="5"/>
        <v>4.46</v>
      </c>
    </row>
    <row r="239" spans="2:8" ht="14.5" hidden="1">
      <c r="B239">
        <v>4</v>
      </c>
      <c r="C239" t="s">
        <v>1495</v>
      </c>
      <c r="D239" s="159">
        <v>5</v>
      </c>
      <c r="E239" t="s">
        <v>1464</v>
      </c>
      <c r="F239" s="30" t="s">
        <v>603</v>
      </c>
      <c r="G239" s="167">
        <v>2.61</v>
      </c>
      <c r="H239" s="167">
        <f t="shared" si="5"/>
        <v>13.049999999999999</v>
      </c>
    </row>
    <row r="240" spans="2:8" ht="14.5" hidden="1">
      <c r="B240">
        <v>4</v>
      </c>
      <c r="C240" t="s">
        <v>1496</v>
      </c>
      <c r="D240" s="159">
        <v>5</v>
      </c>
      <c r="E240" t="s">
        <v>1497</v>
      </c>
      <c r="F240" s="30" t="s">
        <v>603</v>
      </c>
      <c r="G240" s="167">
        <v>11.73</v>
      </c>
      <c r="H240" s="167">
        <f t="shared" si="5"/>
        <v>58.650000000000006</v>
      </c>
    </row>
    <row r="241" spans="2:8" ht="14.5" hidden="1">
      <c r="B241">
        <v>4</v>
      </c>
      <c r="C241" t="s">
        <v>1498</v>
      </c>
      <c r="D241" s="159">
        <v>5</v>
      </c>
      <c r="E241" t="s">
        <v>1499</v>
      </c>
      <c r="F241" s="30" t="s">
        <v>603</v>
      </c>
      <c r="G241" s="167">
        <v>1.62</v>
      </c>
      <c r="H241" s="167">
        <f t="shared" si="5"/>
        <v>8.1000000000000014</v>
      </c>
    </row>
    <row r="242" spans="2:8" ht="14.5" hidden="1">
      <c r="C242"/>
      <c r="G242" s="167"/>
      <c r="H242" s="167">
        <f t="shared" si="5"/>
        <v>0</v>
      </c>
    </row>
    <row r="243" spans="2:8" ht="14.5" hidden="1">
      <c r="B243">
        <v>3</v>
      </c>
      <c r="C243" t="s">
        <v>1283</v>
      </c>
      <c r="D243" s="159">
        <v>67.5</v>
      </c>
      <c r="E243" t="s">
        <v>1284</v>
      </c>
      <c r="F243" s="30" t="s">
        <v>603</v>
      </c>
      <c r="G243" s="167">
        <v>1.89</v>
      </c>
      <c r="H243" s="167">
        <f t="shared" si="5"/>
        <v>127.57499999999999</v>
      </c>
    </row>
    <row r="244" spans="2:8" ht="14.5" hidden="1">
      <c r="B244">
        <v>3</v>
      </c>
      <c r="C244" t="s">
        <v>1285</v>
      </c>
      <c r="D244" s="159">
        <v>36</v>
      </c>
      <c r="E244" t="s">
        <v>1313</v>
      </c>
      <c r="F244" s="30" t="s">
        <v>603</v>
      </c>
      <c r="G244" s="167">
        <v>1.83</v>
      </c>
      <c r="H244" s="167">
        <f t="shared" si="5"/>
        <v>65.88</v>
      </c>
    </row>
    <row r="245" spans="2:8" ht="14.5" hidden="1">
      <c r="B245">
        <v>3</v>
      </c>
      <c r="C245" t="s">
        <v>1314</v>
      </c>
      <c r="D245" s="159">
        <v>36</v>
      </c>
      <c r="E245" t="s">
        <v>1286</v>
      </c>
      <c r="F245" s="30" t="s">
        <v>603</v>
      </c>
      <c r="G245" s="167">
        <v>1.59</v>
      </c>
      <c r="H245" s="167">
        <f t="shared" si="5"/>
        <v>57.24</v>
      </c>
    </row>
    <row r="246" spans="2:8" ht="14.5" hidden="1">
      <c r="B246">
        <v>3</v>
      </c>
      <c r="C246" t="s">
        <v>1287</v>
      </c>
      <c r="D246" s="159">
        <v>60</v>
      </c>
      <c r="E246" t="s">
        <v>1288</v>
      </c>
      <c r="F246" s="30" t="s">
        <v>603</v>
      </c>
      <c r="G246" s="167">
        <v>1.59</v>
      </c>
      <c r="H246" s="167">
        <f t="shared" si="5"/>
        <v>95.4</v>
      </c>
    </row>
    <row r="247" spans="2:8" ht="14.5" hidden="1">
      <c r="B247">
        <v>3</v>
      </c>
      <c r="C247" t="s">
        <v>1289</v>
      </c>
      <c r="D247" s="159">
        <v>72</v>
      </c>
      <c r="E247" t="s">
        <v>1315</v>
      </c>
      <c r="F247" s="30" t="s">
        <v>603</v>
      </c>
      <c r="G247" s="167">
        <v>3.8</v>
      </c>
      <c r="H247" s="167">
        <f t="shared" si="5"/>
        <v>273.59999999999997</v>
      </c>
    </row>
    <row r="248" spans="2:8" ht="14.5" hidden="1">
      <c r="B248">
        <v>3</v>
      </c>
      <c r="C248" t="s">
        <v>1316</v>
      </c>
      <c r="D248" s="159">
        <v>37.5</v>
      </c>
      <c r="E248" t="s">
        <v>1290</v>
      </c>
      <c r="F248" s="30" t="s">
        <v>603</v>
      </c>
      <c r="G248" s="167">
        <v>1.83</v>
      </c>
      <c r="H248" s="167">
        <f t="shared" si="5"/>
        <v>68.625</v>
      </c>
    </row>
    <row r="249" spans="2:8" ht="14.5" hidden="1">
      <c r="B249">
        <v>3</v>
      </c>
      <c r="C249" t="s">
        <v>1317</v>
      </c>
      <c r="D249" s="159">
        <v>24</v>
      </c>
      <c r="E249" t="s">
        <v>1318</v>
      </c>
      <c r="F249" s="30" t="s">
        <v>603</v>
      </c>
      <c r="G249" s="167">
        <v>0.49</v>
      </c>
      <c r="H249" s="167">
        <f t="shared" si="5"/>
        <v>11.76</v>
      </c>
    </row>
    <row r="250" spans="2:8" ht="14.5" hidden="1">
      <c r="B250">
        <v>3</v>
      </c>
      <c r="C250" t="s">
        <v>1319</v>
      </c>
      <c r="D250" s="159">
        <v>24</v>
      </c>
      <c r="E250" t="s">
        <v>1320</v>
      </c>
      <c r="F250" s="30" t="s">
        <v>603</v>
      </c>
      <c r="G250" s="167">
        <v>1.64</v>
      </c>
      <c r="H250" s="167">
        <f t="shared" si="5"/>
        <v>39.36</v>
      </c>
    </row>
    <row r="251" spans="2:8" ht="14.5" hidden="1">
      <c r="B251">
        <v>3</v>
      </c>
      <c r="C251" t="s">
        <v>1321</v>
      </c>
      <c r="D251" s="159">
        <v>24</v>
      </c>
      <c r="E251" t="s">
        <v>1322</v>
      </c>
      <c r="F251" s="30" t="s">
        <v>603</v>
      </c>
      <c r="G251" s="167">
        <v>2.0299999999999998</v>
      </c>
      <c r="H251" s="167">
        <f t="shared" si="5"/>
        <v>48.72</v>
      </c>
    </row>
    <row r="252" spans="2:8" ht="14.5" hidden="1">
      <c r="B252">
        <v>3</v>
      </c>
      <c r="C252" t="s">
        <v>1323</v>
      </c>
      <c r="D252" s="159">
        <v>42</v>
      </c>
      <c r="E252" t="s">
        <v>1301</v>
      </c>
      <c r="F252" s="30" t="s">
        <v>603</v>
      </c>
      <c r="G252" s="167">
        <v>2.02</v>
      </c>
      <c r="H252" s="167">
        <f t="shared" si="5"/>
        <v>84.84</v>
      </c>
    </row>
    <row r="253" spans="2:8" ht="14.5" hidden="1">
      <c r="B253">
        <v>3</v>
      </c>
      <c r="C253" t="s">
        <v>1324</v>
      </c>
      <c r="D253" s="159">
        <v>24</v>
      </c>
      <c r="E253" t="s">
        <v>1325</v>
      </c>
      <c r="F253" s="30" t="s">
        <v>603</v>
      </c>
      <c r="G253" s="167">
        <v>1.6</v>
      </c>
      <c r="H253" s="167">
        <f t="shared" si="5"/>
        <v>38.400000000000006</v>
      </c>
    </row>
    <row r="254" spans="2:8" ht="14.5" hidden="1">
      <c r="B254">
        <v>3</v>
      </c>
      <c r="C254" t="s">
        <v>1326</v>
      </c>
      <c r="D254" s="159">
        <v>60</v>
      </c>
      <c r="E254" t="s">
        <v>1327</v>
      </c>
      <c r="F254" s="30" t="s">
        <v>603</v>
      </c>
      <c r="G254" s="167">
        <v>1.47</v>
      </c>
      <c r="H254" s="167">
        <f t="shared" si="5"/>
        <v>88.2</v>
      </c>
    </row>
    <row r="255" spans="2:8" ht="14.5" hidden="1">
      <c r="B255">
        <v>3</v>
      </c>
      <c r="C255" t="s">
        <v>1328</v>
      </c>
      <c r="D255" s="159">
        <v>37.5</v>
      </c>
      <c r="E255" t="s">
        <v>1282</v>
      </c>
      <c r="F255" s="30" t="s">
        <v>603</v>
      </c>
      <c r="G255" s="167">
        <v>0.67</v>
      </c>
      <c r="H255" s="167">
        <f t="shared" si="5"/>
        <v>25.125</v>
      </c>
    </row>
    <row r="256" spans="2:8" ht="14.5" hidden="1">
      <c r="B256">
        <v>3</v>
      </c>
      <c r="C256" t="s">
        <v>1293</v>
      </c>
      <c r="D256" s="159">
        <v>30</v>
      </c>
      <c r="E256" t="s">
        <v>1190</v>
      </c>
      <c r="F256" s="30" t="s">
        <v>603</v>
      </c>
      <c r="G256" s="167">
        <v>6</v>
      </c>
      <c r="H256" s="167">
        <f t="shared" si="5"/>
        <v>180</v>
      </c>
    </row>
    <row r="257" spans="2:8" ht="14.5" hidden="1">
      <c r="C257"/>
      <c r="G257" s="167"/>
      <c r="H257" s="167">
        <f t="shared" si="5"/>
        <v>0</v>
      </c>
    </row>
    <row r="258" spans="2:8" ht="14.5" hidden="1">
      <c r="B258">
        <v>2</v>
      </c>
      <c r="C258" t="s">
        <v>1126</v>
      </c>
      <c r="D258" s="159">
        <v>67.5</v>
      </c>
      <c r="E258" t="s">
        <v>1162</v>
      </c>
      <c r="F258" s="30" t="s">
        <v>603</v>
      </c>
      <c r="G258" s="167">
        <v>2.08</v>
      </c>
      <c r="H258" s="167">
        <f t="shared" si="5"/>
        <v>140.4</v>
      </c>
    </row>
    <row r="259" spans="2:8" ht="14.5" hidden="1">
      <c r="B259">
        <v>2</v>
      </c>
      <c r="C259" t="s">
        <v>1128</v>
      </c>
      <c r="D259" s="159">
        <v>67.5</v>
      </c>
      <c r="E259" t="s">
        <v>1129</v>
      </c>
      <c r="F259" s="30" t="s">
        <v>603</v>
      </c>
      <c r="G259" s="167">
        <v>1.2</v>
      </c>
      <c r="H259" s="167">
        <f t="shared" si="5"/>
        <v>81</v>
      </c>
    </row>
    <row r="260" spans="2:8" ht="14.5" hidden="1">
      <c r="B260">
        <v>2</v>
      </c>
      <c r="C260" t="s">
        <v>1130</v>
      </c>
      <c r="D260" s="159">
        <v>45</v>
      </c>
      <c r="E260" t="s">
        <v>895</v>
      </c>
      <c r="F260" s="30" t="s">
        <v>603</v>
      </c>
      <c r="G260" s="167">
        <v>1.4</v>
      </c>
      <c r="H260" s="167">
        <f t="shared" si="5"/>
        <v>62.999999999999993</v>
      </c>
    </row>
    <row r="261" spans="2:8" ht="14.5" hidden="1">
      <c r="B261">
        <v>2</v>
      </c>
      <c r="C261" t="s">
        <v>1266</v>
      </c>
      <c r="E261" t="s">
        <v>1132</v>
      </c>
      <c r="F261" s="30" t="s">
        <v>603</v>
      </c>
      <c r="G261" s="167">
        <v>1</v>
      </c>
      <c r="H261" s="167">
        <f t="shared" si="5"/>
        <v>0</v>
      </c>
    </row>
    <row r="262" spans="2:8" ht="14.5" hidden="1">
      <c r="B262">
        <v>2</v>
      </c>
      <c r="C262" t="s">
        <v>1267</v>
      </c>
      <c r="D262" s="159">
        <v>36</v>
      </c>
      <c r="F262" s="30" t="s">
        <v>603</v>
      </c>
      <c r="G262" s="167">
        <v>0</v>
      </c>
      <c r="H262" s="167">
        <f t="shared" si="5"/>
        <v>0</v>
      </c>
    </row>
    <row r="263" spans="2:8" ht="14.5" hidden="1">
      <c r="B263">
        <v>2</v>
      </c>
      <c r="C263" t="s">
        <v>1268</v>
      </c>
      <c r="D263" s="159">
        <v>36</v>
      </c>
      <c r="F263" s="30" t="s">
        <v>603</v>
      </c>
      <c r="G263" s="167">
        <v>0</v>
      </c>
      <c r="H263" s="167">
        <f t="shared" si="5"/>
        <v>0</v>
      </c>
    </row>
    <row r="264" spans="2:8" ht="14.5" hidden="1">
      <c r="B264">
        <v>2</v>
      </c>
      <c r="C264" t="s">
        <v>1135</v>
      </c>
      <c r="D264" s="159">
        <v>19.5</v>
      </c>
      <c r="E264" t="s">
        <v>1136</v>
      </c>
      <c r="F264" s="30" t="s">
        <v>603</v>
      </c>
      <c r="G264" s="167">
        <v>7.95</v>
      </c>
      <c r="H264" s="167">
        <f t="shared" si="5"/>
        <v>155.02500000000001</v>
      </c>
    </row>
    <row r="265" spans="2:8" ht="14.5" hidden="1">
      <c r="B265">
        <v>2</v>
      </c>
      <c r="C265" t="s">
        <v>1137</v>
      </c>
      <c r="D265" s="159">
        <v>15</v>
      </c>
      <c r="E265" t="s">
        <v>1190</v>
      </c>
      <c r="F265" s="30" t="s">
        <v>603</v>
      </c>
      <c r="G265" s="167">
        <v>15</v>
      </c>
      <c r="H265" s="167">
        <f t="shared" si="5"/>
        <v>225</v>
      </c>
    </row>
    <row r="266" spans="2:8" ht="14.5" hidden="1">
      <c r="B266">
        <v>2</v>
      </c>
      <c r="C266" t="s">
        <v>1138</v>
      </c>
      <c r="D266" s="159">
        <v>19.5</v>
      </c>
      <c r="E266" t="s">
        <v>1269</v>
      </c>
      <c r="F266" s="30" t="s">
        <v>603</v>
      </c>
      <c r="G266" s="167">
        <v>3.2</v>
      </c>
      <c r="H266" s="167">
        <f t="shared" si="5"/>
        <v>62.400000000000006</v>
      </c>
    </row>
    <row r="267" spans="2:8" ht="14.5" hidden="1">
      <c r="B267">
        <v>2</v>
      </c>
      <c r="C267" t="s">
        <v>1140</v>
      </c>
      <c r="D267" s="159">
        <v>4</v>
      </c>
      <c r="E267" t="s">
        <v>1139</v>
      </c>
      <c r="F267" s="30" t="s">
        <v>603</v>
      </c>
      <c r="G267" s="167">
        <v>3.5</v>
      </c>
      <c r="H267" s="167">
        <f t="shared" si="5"/>
        <v>14</v>
      </c>
    </row>
    <row r="268" spans="2:8" ht="14.5" hidden="1">
      <c r="B268">
        <v>2</v>
      </c>
      <c r="C268" t="s">
        <v>1142</v>
      </c>
      <c r="D268" s="159">
        <v>15</v>
      </c>
      <c r="E268" t="s">
        <v>899</v>
      </c>
      <c r="F268" s="30" t="s">
        <v>603</v>
      </c>
      <c r="G268" s="167">
        <v>4.95</v>
      </c>
      <c r="H268" s="167">
        <f t="shared" si="5"/>
        <v>74.25</v>
      </c>
    </row>
    <row r="269" spans="2:8" ht="14.5" hidden="1">
      <c r="B269">
        <v>2</v>
      </c>
      <c r="C269" t="s">
        <v>1270</v>
      </c>
      <c r="D269" s="159">
        <v>24</v>
      </c>
      <c r="E269" t="s">
        <v>899</v>
      </c>
      <c r="F269" s="30" t="s">
        <v>603</v>
      </c>
      <c r="G269" s="167">
        <v>2.2000000000000002</v>
      </c>
      <c r="H269" s="167">
        <f t="shared" si="5"/>
        <v>52.800000000000004</v>
      </c>
    </row>
    <row r="270" spans="2:8" ht="14.5" hidden="1">
      <c r="B270">
        <v>4</v>
      </c>
      <c r="C270" t="s">
        <v>900</v>
      </c>
      <c r="D270" s="159">
        <v>1</v>
      </c>
      <c r="E270" t="s">
        <v>1500</v>
      </c>
      <c r="F270" s="30" t="s">
        <v>603</v>
      </c>
      <c r="G270" s="167">
        <v>107.8</v>
      </c>
      <c r="H270" s="167">
        <f t="shared" si="5"/>
        <v>107.8</v>
      </c>
    </row>
    <row r="271" spans="2:8" ht="14.5" hidden="1">
      <c r="B271">
        <v>1</v>
      </c>
      <c r="C271" t="s">
        <v>901</v>
      </c>
      <c r="D271" s="159">
        <v>15</v>
      </c>
      <c r="E271" t="s">
        <v>1190</v>
      </c>
      <c r="F271" s="30" t="s">
        <v>603</v>
      </c>
      <c r="G271" s="167">
        <v>6</v>
      </c>
      <c r="H271" s="167">
        <f t="shared" si="5"/>
        <v>90</v>
      </c>
    </row>
    <row r="272" spans="2:8" ht="14.5" hidden="1">
      <c r="B272">
        <v>4</v>
      </c>
      <c r="C272" t="s">
        <v>1501</v>
      </c>
      <c r="D272" s="159">
        <v>15</v>
      </c>
      <c r="E272" t="s">
        <v>902</v>
      </c>
      <c r="F272" s="30" t="s">
        <v>603</v>
      </c>
      <c r="G272" s="167">
        <v>49</v>
      </c>
      <c r="H272" s="167">
        <f t="shared" si="5"/>
        <v>735</v>
      </c>
    </row>
    <row r="273" spans="1:9" ht="14.5" hidden="1">
      <c r="B273">
        <v>3</v>
      </c>
      <c r="C273" t="s">
        <v>1329</v>
      </c>
      <c r="D273" s="159">
        <v>2</v>
      </c>
      <c r="E273" t="s">
        <v>903</v>
      </c>
      <c r="F273" s="30" t="s">
        <v>603</v>
      </c>
      <c r="G273" s="167">
        <v>6.75</v>
      </c>
      <c r="H273" s="167">
        <f t="shared" si="5"/>
        <v>13.5</v>
      </c>
    </row>
    <row r="274" spans="1:9" ht="14.5" hidden="1">
      <c r="B274">
        <v>4</v>
      </c>
      <c r="C274" t="s">
        <v>1502</v>
      </c>
      <c r="E274" t="s">
        <v>1503</v>
      </c>
      <c r="F274" s="30" t="s">
        <v>603</v>
      </c>
      <c r="G274" s="167">
        <v>10.16</v>
      </c>
      <c r="H274" s="167">
        <f t="shared" si="5"/>
        <v>0</v>
      </c>
    </row>
    <row r="275" spans="1:9" ht="14.5" hidden="1">
      <c r="A275" t="s">
        <v>1854</v>
      </c>
      <c r="C275"/>
      <c r="G275" s="167"/>
      <c r="H275" s="167">
        <f t="shared" si="5"/>
        <v>0</v>
      </c>
    </row>
    <row r="276" spans="1:9" ht="14.5">
      <c r="B276">
        <v>5</v>
      </c>
      <c r="C276" t="s">
        <v>1573</v>
      </c>
      <c r="D276" s="159">
        <v>4</v>
      </c>
      <c r="F276" s="30" t="s">
        <v>603</v>
      </c>
      <c r="G276">
        <v>80</v>
      </c>
      <c r="H276" s="167">
        <f t="shared" si="5"/>
        <v>320</v>
      </c>
    </row>
    <row r="277" spans="1:9" ht="14.5">
      <c r="B277">
        <v>5</v>
      </c>
      <c r="C277" t="s">
        <v>1574</v>
      </c>
      <c r="D277" s="159">
        <v>1</v>
      </c>
      <c r="F277" s="30" t="s">
        <v>603</v>
      </c>
      <c r="G277">
        <v>500</v>
      </c>
      <c r="H277" s="167">
        <f t="shared" si="5"/>
        <v>500</v>
      </c>
    </row>
    <row r="278" spans="1:9" hidden="1">
      <c r="B278">
        <v>4</v>
      </c>
      <c r="C278" s="166" t="s">
        <v>1504</v>
      </c>
      <c r="D278" s="159">
        <v>10</v>
      </c>
      <c r="E278" t="s">
        <v>1505</v>
      </c>
      <c r="F278" s="30" t="s">
        <v>603</v>
      </c>
      <c r="G278" s="167">
        <v>25</v>
      </c>
      <c r="H278" s="167">
        <f t="shared" si="5"/>
        <v>250</v>
      </c>
    </row>
    <row r="279" spans="1:9" hidden="1">
      <c r="B279">
        <v>4</v>
      </c>
      <c r="C279" s="166" t="s">
        <v>1506</v>
      </c>
      <c r="D279" s="159">
        <v>35.200000000000003</v>
      </c>
      <c r="E279" t="s">
        <v>1507</v>
      </c>
      <c r="F279" s="30" t="s">
        <v>1469</v>
      </c>
      <c r="G279" s="167">
        <v>17.7</v>
      </c>
      <c r="H279" s="167">
        <f t="shared" si="5"/>
        <v>623.04000000000008</v>
      </c>
    </row>
    <row r="280" spans="1:9" hidden="1">
      <c r="B280">
        <v>4</v>
      </c>
      <c r="C280" s="166" t="s">
        <v>1508</v>
      </c>
      <c r="D280" s="159">
        <v>8</v>
      </c>
      <c r="E280" t="s">
        <v>1509</v>
      </c>
      <c r="F280" s="30" t="s">
        <v>1510</v>
      </c>
      <c r="G280" s="169">
        <v>150</v>
      </c>
      <c r="H280" s="167">
        <f t="shared" si="5"/>
        <v>1200</v>
      </c>
      <c r="I280" t="s">
        <v>1855</v>
      </c>
    </row>
    <row r="281" spans="1:9" hidden="1">
      <c r="B281">
        <v>4</v>
      </c>
      <c r="C281" s="166" t="s">
        <v>1511</v>
      </c>
      <c r="D281" s="159">
        <v>4</v>
      </c>
      <c r="E281" t="s">
        <v>1512</v>
      </c>
      <c r="F281" s="30" t="s">
        <v>603</v>
      </c>
      <c r="G281" s="169">
        <v>75</v>
      </c>
      <c r="H281" s="167">
        <f t="shared" si="5"/>
        <v>300</v>
      </c>
      <c r="I281" t="s">
        <v>1855</v>
      </c>
    </row>
    <row r="282" spans="1:9" hidden="1">
      <c r="G282" s="167"/>
      <c r="H282" s="167">
        <f t="shared" si="5"/>
        <v>0</v>
      </c>
    </row>
    <row r="283" spans="1:9" hidden="1">
      <c r="B283">
        <v>1</v>
      </c>
      <c r="C283" s="166" t="s">
        <v>1191</v>
      </c>
      <c r="D283" s="159">
        <v>26.400000000000002</v>
      </c>
      <c r="E283" t="s">
        <v>1192</v>
      </c>
      <c r="F283" s="30" t="s">
        <v>603</v>
      </c>
      <c r="G283" s="167">
        <v>5.87</v>
      </c>
      <c r="H283" s="167">
        <f t="shared" si="5"/>
        <v>154.96800000000002</v>
      </c>
    </row>
    <row r="284" spans="1:9" hidden="1">
      <c r="B284">
        <v>1</v>
      </c>
      <c r="C284" s="166" t="s">
        <v>921</v>
      </c>
      <c r="D284" s="159">
        <v>26.400000000000002</v>
      </c>
      <c r="E284" t="s">
        <v>1193</v>
      </c>
      <c r="F284" s="30" t="s">
        <v>603</v>
      </c>
      <c r="G284" s="167">
        <v>3.06</v>
      </c>
      <c r="H284" s="167">
        <f t="shared" si="5"/>
        <v>80.784000000000006</v>
      </c>
    </row>
    <row r="285" spans="1:9" hidden="1">
      <c r="B285">
        <v>1</v>
      </c>
      <c r="C285" s="166" t="s">
        <v>922</v>
      </c>
      <c r="D285" s="159">
        <v>22</v>
      </c>
      <c r="E285" t="s">
        <v>1194</v>
      </c>
      <c r="F285" s="30" t="s">
        <v>603</v>
      </c>
      <c r="G285" s="167">
        <v>3.48</v>
      </c>
      <c r="H285" s="167">
        <f t="shared" si="5"/>
        <v>76.56</v>
      </c>
    </row>
    <row r="286" spans="1:9" hidden="1">
      <c r="B286">
        <v>4</v>
      </c>
      <c r="C286" s="166" t="s">
        <v>923</v>
      </c>
      <c r="D286" s="159">
        <v>20</v>
      </c>
      <c r="E286" t="s">
        <v>1370</v>
      </c>
      <c r="F286" s="30" t="s">
        <v>1469</v>
      </c>
      <c r="G286" s="167">
        <v>8.25</v>
      </c>
      <c r="H286" s="167">
        <f t="shared" si="5"/>
        <v>165</v>
      </c>
    </row>
    <row r="287" spans="1:9" hidden="1">
      <c r="B287">
        <v>3</v>
      </c>
      <c r="C287" s="166" t="s">
        <v>1330</v>
      </c>
      <c r="D287" s="159">
        <v>48.400000000000006</v>
      </c>
      <c r="E287" t="s">
        <v>1331</v>
      </c>
      <c r="F287" s="30" t="s">
        <v>603</v>
      </c>
      <c r="G287" s="167">
        <v>1.84</v>
      </c>
      <c r="H287" s="167">
        <f t="shared" si="5"/>
        <v>89.056000000000012</v>
      </c>
    </row>
    <row r="288" spans="1:9" hidden="1">
      <c r="B288">
        <v>4</v>
      </c>
      <c r="C288" s="166" t="s">
        <v>1513</v>
      </c>
      <c r="D288" s="159">
        <v>720</v>
      </c>
      <c r="E288" t="s">
        <v>1514</v>
      </c>
      <c r="F288" s="30" t="s">
        <v>603</v>
      </c>
      <c r="G288" s="167">
        <v>17.8</v>
      </c>
      <c r="H288" s="167">
        <f t="shared" si="5"/>
        <v>12816</v>
      </c>
    </row>
    <row r="289" spans="2:8" hidden="1">
      <c r="B289">
        <v>4</v>
      </c>
      <c r="C289" s="166" t="s">
        <v>925</v>
      </c>
      <c r="D289" s="159">
        <v>48.400000000000006</v>
      </c>
      <c r="E289" t="s">
        <v>1515</v>
      </c>
      <c r="F289" s="30" t="s">
        <v>1516</v>
      </c>
      <c r="G289" s="167">
        <v>0.85</v>
      </c>
      <c r="H289" s="167">
        <f t="shared" si="5"/>
        <v>41.14</v>
      </c>
    </row>
    <row r="290" spans="2:8" hidden="1">
      <c r="B290">
        <v>1</v>
      </c>
      <c r="C290" s="166" t="s">
        <v>1195</v>
      </c>
      <c r="D290" s="159">
        <v>24.64</v>
      </c>
      <c r="E290" t="s">
        <v>1196</v>
      </c>
      <c r="F290" s="30" t="s">
        <v>1197</v>
      </c>
      <c r="G290" s="167">
        <v>6.5</v>
      </c>
      <c r="H290" s="167">
        <f t="shared" si="5"/>
        <v>160.16</v>
      </c>
    </row>
    <row r="291" spans="2:8" hidden="1">
      <c r="B291">
        <v>3</v>
      </c>
      <c r="C291" s="166" t="s">
        <v>1332</v>
      </c>
      <c r="D291" s="159">
        <v>24.64</v>
      </c>
      <c r="E291" t="s">
        <v>1333</v>
      </c>
      <c r="F291" s="30" t="s">
        <v>603</v>
      </c>
      <c r="G291" s="169">
        <v>2.8</v>
      </c>
      <c r="H291" s="167">
        <f t="shared" si="5"/>
        <v>68.99199999999999</v>
      </c>
    </row>
    <row r="292" spans="2:8" hidden="1">
      <c r="B292">
        <v>1</v>
      </c>
      <c r="C292" s="166" t="s">
        <v>1198</v>
      </c>
      <c r="D292" s="159">
        <v>28.160000000000004</v>
      </c>
      <c r="E292" t="s">
        <v>1199</v>
      </c>
      <c r="F292" s="30" t="s">
        <v>1197</v>
      </c>
      <c r="G292" s="167">
        <v>2.88</v>
      </c>
      <c r="H292" s="167">
        <f t="shared" si="5"/>
        <v>81.100800000000007</v>
      </c>
    </row>
    <row r="293" spans="2:8" hidden="1">
      <c r="G293" s="167"/>
      <c r="H293" s="167">
        <f t="shared" si="5"/>
        <v>0</v>
      </c>
    </row>
    <row r="294" spans="2:8" hidden="1">
      <c r="B294">
        <v>3</v>
      </c>
      <c r="C294" s="166" t="s">
        <v>1334</v>
      </c>
      <c r="D294" s="170">
        <v>6</v>
      </c>
      <c r="E294" s="159" t="s">
        <v>1335</v>
      </c>
      <c r="F294" s="30" t="s">
        <v>603</v>
      </c>
      <c r="G294">
        <v>26.18</v>
      </c>
      <c r="H294" s="167">
        <f t="shared" si="5"/>
        <v>157.07999999999998</v>
      </c>
    </row>
    <row r="295" spans="2:8" hidden="1">
      <c r="B295">
        <v>4</v>
      </c>
      <c r="C295" s="166" t="s">
        <v>1517</v>
      </c>
      <c r="D295" s="170">
        <v>2</v>
      </c>
      <c r="E295" s="159" t="s">
        <v>1518</v>
      </c>
      <c r="F295" s="30" t="s">
        <v>599</v>
      </c>
      <c r="G295" s="163"/>
      <c r="H295" s="167">
        <f t="shared" si="5"/>
        <v>0</v>
      </c>
    </row>
    <row r="296" spans="2:8" hidden="1">
      <c r="B296">
        <v>4</v>
      </c>
      <c r="C296" s="166" t="s">
        <v>1519</v>
      </c>
      <c r="D296" s="170">
        <v>3</v>
      </c>
      <c r="E296" s="159" t="s">
        <v>1520</v>
      </c>
      <c r="F296" s="30" t="s">
        <v>599</v>
      </c>
      <c r="G296" s="163"/>
      <c r="H296" s="167">
        <f t="shared" si="5"/>
        <v>0</v>
      </c>
    </row>
    <row r="297" spans="2:8" hidden="1">
      <c r="B297">
        <v>3</v>
      </c>
      <c r="C297" s="166" t="s">
        <v>1336</v>
      </c>
      <c r="D297" s="170">
        <v>3</v>
      </c>
      <c r="E297" s="159" t="s">
        <v>1337</v>
      </c>
      <c r="F297" s="30" t="s">
        <v>599</v>
      </c>
      <c r="G297" s="163"/>
      <c r="H297" s="167">
        <f t="shared" ref="H297:H360" si="6">G297*D297</f>
        <v>0</v>
      </c>
    </row>
    <row r="298" spans="2:8" hidden="1">
      <c r="B298">
        <v>3</v>
      </c>
      <c r="C298" s="166" t="s">
        <v>1338</v>
      </c>
      <c r="D298" s="170">
        <v>3</v>
      </c>
      <c r="E298" s="159" t="s">
        <v>1339</v>
      </c>
      <c r="F298" s="30" t="s">
        <v>599</v>
      </c>
      <c r="G298" s="163"/>
      <c r="H298" s="167">
        <f t="shared" si="6"/>
        <v>0</v>
      </c>
    </row>
    <row r="299" spans="2:8" hidden="1">
      <c r="B299">
        <v>3</v>
      </c>
      <c r="C299" s="166" t="s">
        <v>1340</v>
      </c>
      <c r="D299" s="170">
        <v>48</v>
      </c>
      <c r="E299" t="s">
        <v>1341</v>
      </c>
      <c r="F299" s="30" t="s">
        <v>603</v>
      </c>
      <c r="G299">
        <v>0.63</v>
      </c>
      <c r="H299" s="167">
        <f t="shared" si="6"/>
        <v>30.240000000000002</v>
      </c>
    </row>
    <row r="300" spans="2:8" hidden="1">
      <c r="D300" s="170"/>
      <c r="E300" t="s">
        <v>1856</v>
      </c>
      <c r="F300" s="30" t="s">
        <v>603</v>
      </c>
      <c r="G300">
        <v>15.2</v>
      </c>
      <c r="H300" s="167">
        <f t="shared" si="6"/>
        <v>0</v>
      </c>
    </row>
    <row r="301" spans="2:8" hidden="1">
      <c r="D301" s="170"/>
      <c r="E301" t="s">
        <v>1857</v>
      </c>
      <c r="F301" s="30" t="s">
        <v>603</v>
      </c>
      <c r="G301">
        <v>21.46</v>
      </c>
      <c r="H301" s="167">
        <f t="shared" si="6"/>
        <v>0</v>
      </c>
    </row>
    <row r="302" spans="2:8" hidden="1">
      <c r="D302" s="170"/>
      <c r="E302" t="s">
        <v>1858</v>
      </c>
      <c r="F302" s="30" t="s">
        <v>603</v>
      </c>
      <c r="G302">
        <v>22.11</v>
      </c>
      <c r="H302" s="167">
        <f t="shared" si="6"/>
        <v>0</v>
      </c>
    </row>
    <row r="303" spans="2:8" hidden="1">
      <c r="D303" s="170"/>
      <c r="E303" t="s">
        <v>1859</v>
      </c>
      <c r="F303" s="30" t="s">
        <v>603</v>
      </c>
      <c r="G303">
        <v>18.12</v>
      </c>
      <c r="H303" s="167">
        <f t="shared" si="6"/>
        <v>0</v>
      </c>
    </row>
    <row r="304" spans="2:8" hidden="1">
      <c r="B304" t="s">
        <v>1860</v>
      </c>
      <c r="D304" s="170"/>
      <c r="H304" s="167">
        <f t="shared" si="6"/>
        <v>0</v>
      </c>
    </row>
    <row r="305" spans="2:8">
      <c r="B305">
        <v>5</v>
      </c>
      <c r="C305" s="166" t="s">
        <v>1575</v>
      </c>
      <c r="D305" s="170">
        <v>1</v>
      </c>
      <c r="E305" s="168" t="s">
        <v>947</v>
      </c>
      <c r="F305" s="30" t="s">
        <v>603</v>
      </c>
      <c r="G305">
        <v>117.65</v>
      </c>
      <c r="H305" s="167">
        <f t="shared" si="6"/>
        <v>117.65</v>
      </c>
    </row>
    <row r="306" spans="2:8">
      <c r="B306">
        <v>5</v>
      </c>
      <c r="C306" s="166" t="s">
        <v>948</v>
      </c>
      <c r="D306" s="170">
        <v>1</v>
      </c>
      <c r="E306" s="168" t="s">
        <v>948</v>
      </c>
      <c r="F306" s="30" t="s">
        <v>603</v>
      </c>
      <c r="H306" s="167">
        <f t="shared" si="6"/>
        <v>0</v>
      </c>
    </row>
    <row r="307" spans="2:8" hidden="1">
      <c r="B307">
        <v>2</v>
      </c>
      <c r="C307" s="166" t="s">
        <v>1271</v>
      </c>
      <c r="D307" s="170">
        <v>30</v>
      </c>
      <c r="E307" s="168" t="s">
        <v>1272</v>
      </c>
      <c r="F307" s="30" t="s">
        <v>603</v>
      </c>
      <c r="G307">
        <v>0.39</v>
      </c>
      <c r="H307" s="167">
        <f t="shared" si="6"/>
        <v>11.700000000000001</v>
      </c>
    </row>
    <row r="308" spans="2:8" hidden="1">
      <c r="B308">
        <v>2</v>
      </c>
      <c r="C308" s="166" t="s">
        <v>1273</v>
      </c>
      <c r="D308" s="170">
        <v>30</v>
      </c>
      <c r="E308" s="168" t="s">
        <v>1274</v>
      </c>
      <c r="F308" s="30" t="s">
        <v>603</v>
      </c>
      <c r="G308">
        <v>0.78</v>
      </c>
      <c r="H308" s="167">
        <f t="shared" si="6"/>
        <v>23.400000000000002</v>
      </c>
    </row>
    <row r="309" spans="2:8" hidden="1">
      <c r="B309">
        <v>2</v>
      </c>
      <c r="C309" s="166" t="s">
        <v>1275</v>
      </c>
      <c r="D309" s="170">
        <v>30</v>
      </c>
      <c r="E309" s="168" t="s">
        <v>1276</v>
      </c>
      <c r="F309" s="30" t="s">
        <v>603</v>
      </c>
      <c r="G309">
        <v>0.39</v>
      </c>
      <c r="H309" s="167">
        <f t="shared" si="6"/>
        <v>11.700000000000001</v>
      </c>
    </row>
    <row r="310" spans="2:8" hidden="1">
      <c r="B310">
        <v>2</v>
      </c>
      <c r="C310" s="166" t="s">
        <v>952</v>
      </c>
      <c r="D310" s="170">
        <v>30</v>
      </c>
      <c r="E310" s="168" t="s">
        <v>1277</v>
      </c>
      <c r="F310" s="30" t="s">
        <v>603</v>
      </c>
      <c r="G310">
        <v>0.19</v>
      </c>
      <c r="H310" s="167">
        <f t="shared" si="6"/>
        <v>5.7</v>
      </c>
    </row>
    <row r="311" spans="2:8" hidden="1">
      <c r="B311">
        <v>2</v>
      </c>
      <c r="C311" s="166" t="s">
        <v>1278</v>
      </c>
      <c r="D311" s="170">
        <v>50</v>
      </c>
      <c r="E311" s="168" t="s">
        <v>1279</v>
      </c>
      <c r="F311" s="30" t="s">
        <v>603</v>
      </c>
      <c r="G311">
        <v>0.16</v>
      </c>
      <c r="H311" s="167">
        <f t="shared" si="6"/>
        <v>8</v>
      </c>
    </row>
    <row r="312" spans="2:8" hidden="1">
      <c r="B312">
        <v>3</v>
      </c>
      <c r="C312" s="166" t="s">
        <v>1342</v>
      </c>
      <c r="D312" s="170">
        <v>30</v>
      </c>
      <c r="E312" s="168" t="s">
        <v>1343</v>
      </c>
      <c r="F312" s="30" t="s">
        <v>603</v>
      </c>
      <c r="G312">
        <v>0.39</v>
      </c>
      <c r="H312" s="167">
        <f t="shared" si="6"/>
        <v>11.700000000000001</v>
      </c>
    </row>
    <row r="313" spans="2:8" hidden="1">
      <c r="B313">
        <v>1</v>
      </c>
      <c r="C313" s="166" t="s">
        <v>1200</v>
      </c>
      <c r="D313" s="170"/>
      <c r="E313" s="168" t="s">
        <v>1132</v>
      </c>
      <c r="F313" s="30" t="s">
        <v>1186</v>
      </c>
      <c r="G313">
        <v>1</v>
      </c>
      <c r="H313" s="167">
        <f t="shared" si="6"/>
        <v>0</v>
      </c>
    </row>
    <row r="314" spans="2:8" hidden="1">
      <c r="B314">
        <v>1</v>
      </c>
      <c r="C314" s="166" t="s">
        <v>1201</v>
      </c>
      <c r="D314" s="170"/>
      <c r="E314" s="168" t="s">
        <v>1162</v>
      </c>
      <c r="F314" s="30" t="s">
        <v>1186</v>
      </c>
      <c r="G314">
        <v>2.08</v>
      </c>
      <c r="H314" s="167">
        <f t="shared" si="6"/>
        <v>0</v>
      </c>
    </row>
    <row r="315" spans="2:8" hidden="1">
      <c r="B315">
        <v>1</v>
      </c>
      <c r="D315" s="170"/>
      <c r="E315" s="168" t="s">
        <v>1129</v>
      </c>
      <c r="F315" s="30" t="s">
        <v>1186</v>
      </c>
      <c r="G315">
        <v>1.2</v>
      </c>
      <c r="H315" s="167">
        <f t="shared" si="6"/>
        <v>0</v>
      </c>
    </row>
    <row r="316" spans="2:8" hidden="1">
      <c r="B316">
        <v>1</v>
      </c>
      <c r="C316" s="166" t="s">
        <v>1202</v>
      </c>
      <c r="D316" s="170">
        <v>30</v>
      </c>
      <c r="E316" s="168" t="s">
        <v>895</v>
      </c>
      <c r="F316" s="30" t="s">
        <v>603</v>
      </c>
      <c r="G316">
        <v>1.4</v>
      </c>
      <c r="H316" s="167">
        <f t="shared" si="6"/>
        <v>42</v>
      </c>
    </row>
    <row r="317" spans="2:8">
      <c r="B317">
        <v>5</v>
      </c>
      <c r="C317" s="166" t="s">
        <v>957</v>
      </c>
      <c r="D317" s="170">
        <v>1</v>
      </c>
      <c r="E317" s="168" t="s">
        <v>1576</v>
      </c>
      <c r="F317" s="30" t="s">
        <v>603</v>
      </c>
      <c r="G317">
        <v>112.09</v>
      </c>
      <c r="H317" s="167">
        <f t="shared" si="6"/>
        <v>112.09</v>
      </c>
    </row>
    <row r="318" spans="2:8" hidden="1">
      <c r="B318">
        <v>3</v>
      </c>
      <c r="C318" s="166" t="s">
        <v>1344</v>
      </c>
      <c r="D318" s="170">
        <v>10</v>
      </c>
      <c r="E318" s="168" t="s">
        <v>1345</v>
      </c>
      <c r="F318" s="30" t="s">
        <v>603</v>
      </c>
      <c r="G318">
        <v>1.94</v>
      </c>
      <c r="H318" s="167">
        <f t="shared" si="6"/>
        <v>19.399999999999999</v>
      </c>
    </row>
    <row r="319" spans="2:8">
      <c r="B319">
        <v>5</v>
      </c>
      <c r="C319" s="166" t="s">
        <v>1577</v>
      </c>
      <c r="D319" s="170">
        <v>1</v>
      </c>
      <c r="E319" s="168" t="s">
        <v>1578</v>
      </c>
      <c r="F319" s="30" t="s">
        <v>1579</v>
      </c>
      <c r="G319">
        <v>921.25</v>
      </c>
      <c r="H319" s="167">
        <f t="shared" si="6"/>
        <v>921.25</v>
      </c>
    </row>
    <row r="320" spans="2:8" hidden="1">
      <c r="B320" t="s">
        <v>962</v>
      </c>
      <c r="D320" s="170"/>
      <c r="E320" s="168"/>
      <c r="H320" s="167">
        <f t="shared" si="6"/>
        <v>0</v>
      </c>
    </row>
    <row r="321" spans="2:9" hidden="1">
      <c r="B321">
        <v>4</v>
      </c>
      <c r="D321">
        <v>2</v>
      </c>
      <c r="E321" t="s">
        <v>1521</v>
      </c>
      <c r="G321">
        <v>14.02</v>
      </c>
      <c r="H321" s="167">
        <f t="shared" si="6"/>
        <v>28.04</v>
      </c>
      <c r="I321" s="167">
        <f t="shared" ref="I321:I331" si="7">H321*D321</f>
        <v>56.08</v>
      </c>
    </row>
    <row r="322" spans="2:9" hidden="1">
      <c r="B322">
        <v>4</v>
      </c>
      <c r="D322">
        <v>10</v>
      </c>
      <c r="E322" t="s">
        <v>1522</v>
      </c>
      <c r="G322">
        <v>0.85</v>
      </c>
      <c r="H322" s="167">
        <f t="shared" si="6"/>
        <v>8.5</v>
      </c>
      <c r="I322" s="167">
        <f t="shared" si="7"/>
        <v>85</v>
      </c>
    </row>
    <row r="323" spans="2:9" hidden="1">
      <c r="B323">
        <v>4</v>
      </c>
      <c r="D323">
        <v>10</v>
      </c>
      <c r="E323" t="s">
        <v>1499</v>
      </c>
      <c r="G323">
        <v>1.62</v>
      </c>
      <c r="H323" s="167">
        <f t="shared" si="6"/>
        <v>16.200000000000003</v>
      </c>
      <c r="I323" s="167">
        <f t="shared" si="7"/>
        <v>162.00000000000003</v>
      </c>
    </row>
    <row r="324" spans="2:9" hidden="1">
      <c r="B324">
        <v>4</v>
      </c>
      <c r="D324">
        <v>8</v>
      </c>
      <c r="E324" t="s">
        <v>1523</v>
      </c>
      <c r="H324" s="167">
        <f t="shared" si="6"/>
        <v>0</v>
      </c>
      <c r="I324" s="167">
        <f t="shared" si="7"/>
        <v>0</v>
      </c>
    </row>
    <row r="325" spans="2:9" hidden="1">
      <c r="B325">
        <v>4</v>
      </c>
      <c r="D325">
        <v>3</v>
      </c>
      <c r="E325" t="s">
        <v>1524</v>
      </c>
      <c r="G325">
        <v>92.3</v>
      </c>
      <c r="H325" s="167">
        <f t="shared" si="6"/>
        <v>276.89999999999998</v>
      </c>
      <c r="I325" s="167">
        <f t="shared" si="7"/>
        <v>830.69999999999993</v>
      </c>
    </row>
    <row r="326" spans="2:9">
      <c r="B326">
        <v>5</v>
      </c>
      <c r="D326">
        <v>1</v>
      </c>
      <c r="E326" t="s">
        <v>1581</v>
      </c>
      <c r="G326">
        <v>378</v>
      </c>
      <c r="H326" s="167">
        <f t="shared" si="6"/>
        <v>378</v>
      </c>
      <c r="I326" s="167">
        <f t="shared" si="7"/>
        <v>378</v>
      </c>
    </row>
    <row r="327" spans="2:9" ht="18" customHeight="1">
      <c r="B327">
        <v>5</v>
      </c>
      <c r="D327">
        <v>1</v>
      </c>
      <c r="E327" t="s">
        <v>1583</v>
      </c>
      <c r="H327" s="167">
        <f t="shared" si="6"/>
        <v>0</v>
      </c>
      <c r="I327" s="167">
        <f t="shared" si="7"/>
        <v>0</v>
      </c>
    </row>
    <row r="328" spans="2:9" hidden="1">
      <c r="B328">
        <v>4</v>
      </c>
      <c r="D328">
        <v>3</v>
      </c>
      <c r="E328" t="s">
        <v>1525</v>
      </c>
      <c r="G328">
        <v>410</v>
      </c>
      <c r="H328" s="167">
        <f t="shared" si="6"/>
        <v>1230</v>
      </c>
      <c r="I328" s="167">
        <f t="shared" si="7"/>
        <v>3690</v>
      </c>
    </row>
    <row r="329" spans="2:9" hidden="1">
      <c r="B329">
        <v>4</v>
      </c>
      <c r="D329">
        <v>2</v>
      </c>
      <c r="E329" t="s">
        <v>1526</v>
      </c>
      <c r="G329">
        <v>27.77</v>
      </c>
      <c r="H329" s="167">
        <f t="shared" si="6"/>
        <v>55.54</v>
      </c>
      <c r="I329" s="167">
        <f t="shared" si="7"/>
        <v>111.08</v>
      </c>
    </row>
    <row r="330" spans="2:9" hidden="1">
      <c r="B330">
        <v>4</v>
      </c>
      <c r="D330">
        <v>12</v>
      </c>
      <c r="E330" t="s">
        <v>1527</v>
      </c>
      <c r="G330">
        <v>13.46</v>
      </c>
      <c r="H330" s="167">
        <f t="shared" si="6"/>
        <v>161.52000000000001</v>
      </c>
      <c r="I330" s="167">
        <f t="shared" si="7"/>
        <v>1938.2400000000002</v>
      </c>
    </row>
    <row r="331" spans="2:9" hidden="1">
      <c r="B331">
        <v>4</v>
      </c>
      <c r="D331">
        <v>6</v>
      </c>
      <c r="E331" t="s">
        <v>1528</v>
      </c>
      <c r="H331" s="167">
        <f t="shared" si="6"/>
        <v>0</v>
      </c>
      <c r="I331" s="167">
        <f t="shared" si="7"/>
        <v>0</v>
      </c>
    </row>
    <row r="332" spans="2:9" hidden="1">
      <c r="B332">
        <v>4</v>
      </c>
      <c r="D332">
        <v>12</v>
      </c>
      <c r="E332" t="s">
        <v>1529</v>
      </c>
      <c r="H332" s="167">
        <f t="shared" si="6"/>
        <v>0</v>
      </c>
      <c r="I332" s="167"/>
    </row>
    <row r="333" spans="2:9" hidden="1">
      <c r="B333">
        <v>4</v>
      </c>
      <c r="D333">
        <v>15</v>
      </c>
      <c r="E333" t="s">
        <v>1530</v>
      </c>
      <c r="H333" s="167">
        <f t="shared" si="6"/>
        <v>0</v>
      </c>
      <c r="I333" s="167"/>
    </row>
    <row r="334" spans="2:9" hidden="1">
      <c r="B334">
        <v>4</v>
      </c>
      <c r="D334">
        <v>2</v>
      </c>
      <c r="E334" t="s">
        <v>1531</v>
      </c>
      <c r="G334">
        <v>5.0599999999999996</v>
      </c>
      <c r="H334" s="167">
        <f t="shared" si="6"/>
        <v>10.119999999999999</v>
      </c>
      <c r="I334" s="167"/>
    </row>
    <row r="335" spans="2:9" hidden="1">
      <c r="B335">
        <v>4</v>
      </c>
      <c r="D335">
        <v>2</v>
      </c>
      <c r="E335" t="s">
        <v>1532</v>
      </c>
      <c r="G335">
        <v>5.28</v>
      </c>
      <c r="H335" s="167">
        <f t="shared" si="6"/>
        <v>10.56</v>
      </c>
      <c r="I335" s="167"/>
    </row>
    <row r="336" spans="2:9" hidden="1">
      <c r="B336">
        <v>4</v>
      </c>
      <c r="D336">
        <v>2</v>
      </c>
      <c r="E336" t="s">
        <v>1533</v>
      </c>
      <c r="G336">
        <v>7.58</v>
      </c>
      <c r="H336" s="167">
        <f t="shared" si="6"/>
        <v>15.16</v>
      </c>
      <c r="I336" s="167"/>
    </row>
    <row r="337" spans="2:9" hidden="1">
      <c r="B337">
        <v>4</v>
      </c>
      <c r="D337">
        <v>2</v>
      </c>
      <c r="E337" t="s">
        <v>1534</v>
      </c>
      <c r="H337" s="167">
        <f t="shared" si="6"/>
        <v>0</v>
      </c>
      <c r="I337" s="167"/>
    </row>
    <row r="338" spans="2:9" hidden="1">
      <c r="B338">
        <v>4</v>
      </c>
      <c r="D338">
        <v>3</v>
      </c>
      <c r="E338" t="s">
        <v>1535</v>
      </c>
      <c r="G338">
        <v>5.01</v>
      </c>
      <c r="H338" s="167">
        <f t="shared" si="6"/>
        <v>15.03</v>
      </c>
      <c r="I338" s="167"/>
    </row>
    <row r="339" spans="2:9" hidden="1">
      <c r="B339">
        <v>4</v>
      </c>
      <c r="D339">
        <v>3</v>
      </c>
      <c r="E339" t="s">
        <v>1536</v>
      </c>
      <c r="G339">
        <v>5.43</v>
      </c>
      <c r="H339" s="167">
        <f t="shared" si="6"/>
        <v>16.29</v>
      </c>
      <c r="I339" s="167"/>
    </row>
    <row r="340" spans="2:9" hidden="1">
      <c r="B340">
        <v>4</v>
      </c>
      <c r="D340">
        <v>2</v>
      </c>
      <c r="E340" t="s">
        <v>1537</v>
      </c>
      <c r="G340">
        <v>7.28</v>
      </c>
      <c r="H340" s="167">
        <f t="shared" si="6"/>
        <v>14.56</v>
      </c>
      <c r="I340" s="167"/>
    </row>
    <row r="341" spans="2:9" hidden="1">
      <c r="B341">
        <v>4</v>
      </c>
      <c r="D341">
        <v>1</v>
      </c>
      <c r="E341" t="s">
        <v>1538</v>
      </c>
      <c r="G341">
        <v>8.02</v>
      </c>
      <c r="H341" s="167">
        <f t="shared" si="6"/>
        <v>8.02</v>
      </c>
      <c r="I341" s="167"/>
    </row>
    <row r="342" spans="2:9" hidden="1">
      <c r="B342">
        <v>4</v>
      </c>
      <c r="D342">
        <v>1</v>
      </c>
      <c r="E342" t="s">
        <v>1539</v>
      </c>
      <c r="G342">
        <v>10.34</v>
      </c>
      <c r="H342" s="167">
        <f t="shared" si="6"/>
        <v>10.34</v>
      </c>
      <c r="I342" s="167"/>
    </row>
    <row r="343" spans="2:9" hidden="1">
      <c r="B343">
        <v>4</v>
      </c>
      <c r="D343">
        <v>2</v>
      </c>
      <c r="E343" t="s">
        <v>1540</v>
      </c>
      <c r="G343">
        <v>4.1399999999999997</v>
      </c>
      <c r="H343" s="167">
        <f t="shared" si="6"/>
        <v>8.2799999999999994</v>
      </c>
      <c r="I343" s="167"/>
    </row>
    <row r="344" spans="2:9" hidden="1">
      <c r="B344">
        <v>4</v>
      </c>
      <c r="D344">
        <v>2</v>
      </c>
      <c r="E344" t="s">
        <v>1541</v>
      </c>
      <c r="G344">
        <v>4.8600000000000003</v>
      </c>
      <c r="H344" s="167">
        <f t="shared" si="6"/>
        <v>9.7200000000000006</v>
      </c>
      <c r="I344" s="167"/>
    </row>
    <row r="345" spans="2:9" hidden="1">
      <c r="B345">
        <v>4</v>
      </c>
      <c r="D345">
        <v>2</v>
      </c>
      <c r="E345" t="s">
        <v>1542</v>
      </c>
      <c r="G345">
        <v>8.15</v>
      </c>
      <c r="H345" s="167">
        <f t="shared" si="6"/>
        <v>16.3</v>
      </c>
      <c r="I345" s="167"/>
    </row>
    <row r="346" spans="2:9" hidden="1">
      <c r="B346">
        <v>4</v>
      </c>
      <c r="D346">
        <v>1</v>
      </c>
      <c r="E346" t="s">
        <v>1543</v>
      </c>
      <c r="G346">
        <v>37.92</v>
      </c>
      <c r="H346" s="167">
        <f t="shared" si="6"/>
        <v>37.92</v>
      </c>
      <c r="I346" s="167"/>
    </row>
    <row r="347" spans="2:9" hidden="1">
      <c r="B347">
        <v>4</v>
      </c>
      <c r="D347">
        <v>2</v>
      </c>
      <c r="E347" t="s">
        <v>1544</v>
      </c>
      <c r="G347">
        <v>27.61</v>
      </c>
      <c r="H347" s="167">
        <f t="shared" si="6"/>
        <v>55.22</v>
      </c>
      <c r="I347" s="167"/>
    </row>
    <row r="348" spans="2:9" hidden="1">
      <c r="B348">
        <v>4</v>
      </c>
      <c r="D348">
        <v>2</v>
      </c>
      <c r="E348" t="s">
        <v>1545</v>
      </c>
      <c r="G348">
        <v>4.7300000000000004</v>
      </c>
      <c r="H348" s="167">
        <f t="shared" si="6"/>
        <v>9.4600000000000009</v>
      </c>
      <c r="I348" s="167"/>
    </row>
    <row r="349" spans="2:9" hidden="1">
      <c r="B349">
        <v>4</v>
      </c>
      <c r="D349">
        <v>2</v>
      </c>
      <c r="E349" t="s">
        <v>1546</v>
      </c>
      <c r="G349" s="163">
        <v>24</v>
      </c>
      <c r="H349" s="167">
        <f t="shared" si="6"/>
        <v>48</v>
      </c>
      <c r="I349" s="167"/>
    </row>
    <row r="350" spans="2:9" hidden="1">
      <c r="B350">
        <v>4</v>
      </c>
      <c r="D350">
        <v>2</v>
      </c>
      <c r="E350" t="s">
        <v>1547</v>
      </c>
      <c r="G350">
        <v>20.18</v>
      </c>
      <c r="H350" s="167">
        <f t="shared" si="6"/>
        <v>40.36</v>
      </c>
      <c r="I350" s="167"/>
    </row>
    <row r="351" spans="2:9" hidden="1">
      <c r="B351">
        <v>4</v>
      </c>
      <c r="D351">
        <v>1</v>
      </c>
      <c r="E351" t="s">
        <v>1548</v>
      </c>
      <c r="G351">
        <v>16.45</v>
      </c>
      <c r="H351" s="167">
        <f t="shared" si="6"/>
        <v>16.45</v>
      </c>
      <c r="I351" s="167"/>
    </row>
    <row r="352" spans="2:9" hidden="1">
      <c r="B352">
        <v>4</v>
      </c>
      <c r="D352">
        <v>2</v>
      </c>
      <c r="E352" t="s">
        <v>1549</v>
      </c>
      <c r="G352">
        <v>64.45</v>
      </c>
      <c r="H352" s="167">
        <f t="shared" si="6"/>
        <v>128.9</v>
      </c>
      <c r="I352" s="167"/>
    </row>
    <row r="353" spans="2:9" hidden="1">
      <c r="B353">
        <v>4</v>
      </c>
      <c r="D353">
        <v>2</v>
      </c>
      <c r="E353" t="s">
        <v>1550</v>
      </c>
      <c r="G353">
        <v>100.58</v>
      </c>
      <c r="H353" s="167">
        <f t="shared" si="6"/>
        <v>201.16</v>
      </c>
      <c r="I353" s="167"/>
    </row>
    <row r="354" spans="2:9" hidden="1">
      <c r="B354">
        <v>4</v>
      </c>
      <c r="D354">
        <v>2</v>
      </c>
      <c r="E354" t="s">
        <v>1551</v>
      </c>
      <c r="G354">
        <v>28.14</v>
      </c>
      <c r="H354" s="167">
        <f t="shared" si="6"/>
        <v>56.28</v>
      </c>
      <c r="I354" s="167"/>
    </row>
    <row r="355" spans="2:9" hidden="1">
      <c r="B355">
        <v>4</v>
      </c>
      <c r="D355">
        <v>2</v>
      </c>
      <c r="E355" t="s">
        <v>1552</v>
      </c>
      <c r="G355">
        <v>49.86</v>
      </c>
      <c r="H355" s="167">
        <f t="shared" si="6"/>
        <v>99.72</v>
      </c>
      <c r="I355" s="167"/>
    </row>
    <row r="356" spans="2:9" hidden="1">
      <c r="B356">
        <v>4</v>
      </c>
      <c r="D356">
        <v>2</v>
      </c>
      <c r="E356" t="s">
        <v>1553</v>
      </c>
      <c r="G356">
        <v>81.849999999999994</v>
      </c>
      <c r="H356" s="167">
        <f t="shared" si="6"/>
        <v>163.69999999999999</v>
      </c>
      <c r="I356" s="167"/>
    </row>
    <row r="357" spans="2:9" hidden="1">
      <c r="B357">
        <v>4</v>
      </c>
      <c r="D357">
        <v>2</v>
      </c>
      <c r="E357" t="s">
        <v>1554</v>
      </c>
      <c r="G357">
        <v>72.44</v>
      </c>
      <c r="H357" s="167">
        <f t="shared" si="6"/>
        <v>144.88</v>
      </c>
      <c r="I357" s="167"/>
    </row>
    <row r="358" spans="2:9" hidden="1">
      <c r="B358">
        <v>4</v>
      </c>
      <c r="D358">
        <v>2</v>
      </c>
      <c r="E358" t="s">
        <v>1555</v>
      </c>
      <c r="G358">
        <v>51.74</v>
      </c>
      <c r="H358" s="167">
        <f t="shared" si="6"/>
        <v>103.48</v>
      </c>
      <c r="I358" s="167"/>
    </row>
    <row r="359" spans="2:9" hidden="1">
      <c r="B359">
        <v>4</v>
      </c>
      <c r="D359">
        <v>4</v>
      </c>
      <c r="E359" t="s">
        <v>1556</v>
      </c>
      <c r="G359">
        <v>18.059999999999999</v>
      </c>
      <c r="H359" s="167">
        <f t="shared" si="6"/>
        <v>72.239999999999995</v>
      </c>
      <c r="I359" s="167"/>
    </row>
    <row r="360" spans="2:9" hidden="1">
      <c r="B360">
        <v>4</v>
      </c>
      <c r="D360">
        <v>2</v>
      </c>
      <c r="E360" t="s">
        <v>1557</v>
      </c>
      <c r="G360">
        <v>29.45</v>
      </c>
      <c r="H360" s="167">
        <f t="shared" si="6"/>
        <v>58.9</v>
      </c>
      <c r="I360" s="167"/>
    </row>
    <row r="361" spans="2:9" hidden="1">
      <c r="B361">
        <v>4</v>
      </c>
      <c r="D361">
        <v>4</v>
      </c>
      <c r="E361" t="s">
        <v>1558</v>
      </c>
      <c r="G361">
        <v>14.11</v>
      </c>
      <c r="H361" s="167">
        <f t="shared" ref="H361:H422" si="8">G361*D361</f>
        <v>56.44</v>
      </c>
      <c r="I361" s="167"/>
    </row>
    <row r="362" spans="2:9" hidden="1">
      <c r="B362">
        <v>4</v>
      </c>
      <c r="D362">
        <v>4</v>
      </c>
      <c r="E362" t="s">
        <v>1559</v>
      </c>
      <c r="G362">
        <v>18.82</v>
      </c>
      <c r="H362" s="167">
        <f t="shared" si="8"/>
        <v>75.28</v>
      </c>
      <c r="I362" s="167"/>
    </row>
    <row r="363" spans="2:9" hidden="1">
      <c r="B363">
        <v>4</v>
      </c>
      <c r="D363">
        <v>8</v>
      </c>
      <c r="E363" t="s">
        <v>1560</v>
      </c>
      <c r="G363" s="163">
        <v>18</v>
      </c>
      <c r="H363" s="167">
        <f t="shared" si="8"/>
        <v>144</v>
      </c>
      <c r="I363" s="167"/>
    </row>
    <row r="364" spans="2:9" hidden="1">
      <c r="B364">
        <v>4</v>
      </c>
      <c r="D364">
        <v>2</v>
      </c>
      <c r="E364" t="s">
        <v>1561</v>
      </c>
      <c r="G364">
        <v>22.4</v>
      </c>
      <c r="H364" s="167">
        <f t="shared" si="8"/>
        <v>44.8</v>
      </c>
      <c r="I364" s="167"/>
    </row>
    <row r="365" spans="2:9" hidden="1">
      <c r="B365">
        <v>4</v>
      </c>
      <c r="D365">
        <v>4</v>
      </c>
      <c r="E365" t="s">
        <v>1562</v>
      </c>
      <c r="G365">
        <v>2.64</v>
      </c>
      <c r="H365" s="167">
        <f t="shared" si="8"/>
        <v>10.56</v>
      </c>
      <c r="I365" s="167"/>
    </row>
    <row r="366" spans="2:9" hidden="1">
      <c r="B366">
        <v>4</v>
      </c>
      <c r="D366">
        <v>1</v>
      </c>
      <c r="E366" t="s">
        <v>1563</v>
      </c>
      <c r="G366">
        <v>4.22</v>
      </c>
      <c r="H366" s="167">
        <f t="shared" si="8"/>
        <v>4.22</v>
      </c>
      <c r="I366" s="167"/>
    </row>
    <row r="367" spans="2:9" hidden="1">
      <c r="B367">
        <v>4</v>
      </c>
      <c r="D367">
        <v>2</v>
      </c>
      <c r="E367" t="s">
        <v>1564</v>
      </c>
      <c r="G367">
        <v>5.63</v>
      </c>
      <c r="H367" s="167">
        <f t="shared" si="8"/>
        <v>11.26</v>
      </c>
      <c r="I367" s="167"/>
    </row>
    <row r="368" spans="2:9" hidden="1">
      <c r="B368">
        <v>4</v>
      </c>
      <c r="D368">
        <v>4</v>
      </c>
      <c r="E368" t="s">
        <v>1565</v>
      </c>
      <c r="G368">
        <v>5.98</v>
      </c>
      <c r="H368" s="167">
        <f t="shared" si="8"/>
        <v>23.92</v>
      </c>
      <c r="I368" s="167"/>
    </row>
    <row r="369" spans="2:9" hidden="1">
      <c r="B369">
        <v>4</v>
      </c>
      <c r="D369">
        <v>2</v>
      </c>
      <c r="E369" t="s">
        <v>1566</v>
      </c>
      <c r="G369">
        <v>6.6</v>
      </c>
      <c r="H369" s="167">
        <f t="shared" si="8"/>
        <v>13.2</v>
      </c>
      <c r="I369" s="167"/>
    </row>
    <row r="370" spans="2:9" hidden="1">
      <c r="B370">
        <v>4</v>
      </c>
      <c r="D370">
        <v>2</v>
      </c>
      <c r="E370" t="s">
        <v>1242</v>
      </c>
      <c r="G370">
        <v>4.93</v>
      </c>
      <c r="H370" s="167">
        <f t="shared" si="8"/>
        <v>9.86</v>
      </c>
      <c r="I370" s="167"/>
    </row>
    <row r="371" spans="2:9" hidden="1">
      <c r="B371">
        <v>4</v>
      </c>
      <c r="D371">
        <v>1</v>
      </c>
      <c r="E371" t="s">
        <v>1567</v>
      </c>
      <c r="G371">
        <v>26.92</v>
      </c>
      <c r="H371" s="167">
        <f t="shared" si="8"/>
        <v>26.92</v>
      </c>
      <c r="I371" s="167"/>
    </row>
    <row r="372" spans="2:9" hidden="1">
      <c r="B372">
        <v>4</v>
      </c>
      <c r="D372">
        <v>1</v>
      </c>
      <c r="E372" t="s">
        <v>1861</v>
      </c>
      <c r="G372">
        <v>5.22</v>
      </c>
      <c r="H372" s="167">
        <f t="shared" si="8"/>
        <v>5.22</v>
      </c>
      <c r="I372" s="167"/>
    </row>
    <row r="373" spans="2:9" hidden="1">
      <c r="B373">
        <v>4</v>
      </c>
      <c r="D373">
        <v>1</v>
      </c>
      <c r="E373" t="s">
        <v>1862</v>
      </c>
      <c r="G373">
        <v>28.14</v>
      </c>
      <c r="H373" s="167">
        <f t="shared" si="8"/>
        <v>28.14</v>
      </c>
      <c r="I373" s="167"/>
    </row>
    <row r="374" spans="2:9" hidden="1">
      <c r="B374">
        <v>4</v>
      </c>
      <c r="D374">
        <v>4</v>
      </c>
      <c r="E374" t="s">
        <v>1863</v>
      </c>
      <c r="G374">
        <v>3.39</v>
      </c>
      <c r="H374" s="167">
        <f t="shared" si="8"/>
        <v>13.56</v>
      </c>
      <c r="I374" s="167"/>
    </row>
    <row r="375" spans="2:9" hidden="1">
      <c r="B375">
        <v>4</v>
      </c>
      <c r="D375">
        <v>1</v>
      </c>
      <c r="E375" t="s">
        <v>1864</v>
      </c>
      <c r="G375">
        <v>56.85</v>
      </c>
      <c r="H375" s="167">
        <f t="shared" si="8"/>
        <v>56.85</v>
      </c>
      <c r="I375" s="167"/>
    </row>
    <row r="376" spans="2:9" hidden="1">
      <c r="B376">
        <v>4</v>
      </c>
      <c r="D376">
        <v>1</v>
      </c>
      <c r="E376" t="s">
        <v>1865</v>
      </c>
      <c r="G376">
        <v>17.64</v>
      </c>
      <c r="H376" s="167">
        <f t="shared" si="8"/>
        <v>17.64</v>
      </c>
      <c r="I376" s="167"/>
    </row>
    <row r="377" spans="2:9" ht="18" customHeight="1">
      <c r="B377">
        <v>5</v>
      </c>
      <c r="D377">
        <v>1</v>
      </c>
      <c r="E377" t="s">
        <v>1585</v>
      </c>
      <c r="G377" s="163">
        <v>300</v>
      </c>
      <c r="H377" s="167">
        <f t="shared" si="8"/>
        <v>300</v>
      </c>
      <c r="I377" s="167"/>
    </row>
    <row r="378" spans="2:9" hidden="1">
      <c r="B378">
        <v>4</v>
      </c>
      <c r="D378">
        <v>8</v>
      </c>
      <c r="E378" t="s">
        <v>1866</v>
      </c>
      <c r="G378">
        <v>7.2</v>
      </c>
      <c r="H378" s="167">
        <f t="shared" si="8"/>
        <v>57.6</v>
      </c>
      <c r="I378" s="167"/>
    </row>
    <row r="379" spans="2:9" hidden="1">
      <c r="B379">
        <v>4</v>
      </c>
      <c r="D379">
        <v>8</v>
      </c>
      <c r="E379" t="s">
        <v>1867</v>
      </c>
      <c r="G379">
        <v>8.8000000000000007</v>
      </c>
      <c r="H379" s="167">
        <f t="shared" si="8"/>
        <v>70.400000000000006</v>
      </c>
      <c r="I379" s="167"/>
    </row>
    <row r="380" spans="2:9" hidden="1">
      <c r="B380">
        <v>4</v>
      </c>
      <c r="D380">
        <v>6</v>
      </c>
      <c r="E380" t="s">
        <v>1868</v>
      </c>
      <c r="G380">
        <v>11.2</v>
      </c>
      <c r="H380" s="167">
        <f t="shared" si="8"/>
        <v>67.199999999999989</v>
      </c>
      <c r="I380" s="167"/>
    </row>
    <row r="381" spans="2:9" hidden="1">
      <c r="B381">
        <v>4</v>
      </c>
      <c r="D381">
        <v>20</v>
      </c>
      <c r="E381" t="s">
        <v>1869</v>
      </c>
      <c r="G381">
        <v>12.26</v>
      </c>
      <c r="H381" s="167">
        <f t="shared" si="8"/>
        <v>245.2</v>
      </c>
      <c r="I381" s="167"/>
    </row>
    <row r="382" spans="2:9" hidden="1">
      <c r="B382">
        <v>4</v>
      </c>
      <c r="D382">
        <v>30</v>
      </c>
      <c r="E382" t="s">
        <v>1870</v>
      </c>
      <c r="G382">
        <v>7.06</v>
      </c>
      <c r="H382" s="167">
        <f t="shared" si="8"/>
        <v>211.79999999999998</v>
      </c>
      <c r="I382" s="167"/>
    </row>
    <row r="383" spans="2:9" hidden="1">
      <c r="B383">
        <v>4</v>
      </c>
      <c r="D383">
        <v>12</v>
      </c>
      <c r="E383" t="s">
        <v>1871</v>
      </c>
      <c r="G383">
        <v>14.68</v>
      </c>
      <c r="H383" s="167">
        <f t="shared" si="8"/>
        <v>176.16</v>
      </c>
      <c r="I383" s="167"/>
    </row>
    <row r="384" spans="2:9" hidden="1">
      <c r="B384">
        <v>4</v>
      </c>
      <c r="D384">
        <v>10</v>
      </c>
      <c r="E384" t="s">
        <v>1872</v>
      </c>
      <c r="G384">
        <v>6.51</v>
      </c>
      <c r="H384" s="167">
        <f t="shared" si="8"/>
        <v>65.099999999999994</v>
      </c>
      <c r="I384" s="167"/>
    </row>
    <row r="385" spans="2:9" hidden="1">
      <c r="B385">
        <v>4</v>
      </c>
      <c r="D385">
        <v>10</v>
      </c>
      <c r="E385" t="s">
        <v>1873</v>
      </c>
      <c r="G385">
        <v>16.78</v>
      </c>
      <c r="H385" s="167">
        <f t="shared" si="8"/>
        <v>167.8</v>
      </c>
      <c r="I385" s="167"/>
    </row>
    <row r="386" spans="2:9" hidden="1">
      <c r="B386">
        <v>4</v>
      </c>
      <c r="D386">
        <v>10</v>
      </c>
      <c r="E386" t="s">
        <v>1874</v>
      </c>
      <c r="G386">
        <v>4.3600000000000003</v>
      </c>
      <c r="H386" s="167">
        <f t="shared" si="8"/>
        <v>43.6</v>
      </c>
      <c r="I386" s="167"/>
    </row>
    <row r="387" spans="2:9" hidden="1">
      <c r="B387">
        <v>4</v>
      </c>
      <c r="D387">
        <v>12</v>
      </c>
      <c r="E387" t="s">
        <v>1875</v>
      </c>
      <c r="G387">
        <v>4.82</v>
      </c>
      <c r="H387" s="167">
        <f t="shared" si="8"/>
        <v>57.84</v>
      </c>
      <c r="I387" s="167"/>
    </row>
    <row r="388" spans="2:9" hidden="1">
      <c r="B388">
        <v>4</v>
      </c>
      <c r="D388">
        <v>12</v>
      </c>
      <c r="E388" t="s">
        <v>1876</v>
      </c>
      <c r="G388">
        <v>6.07</v>
      </c>
      <c r="H388" s="167">
        <f t="shared" si="8"/>
        <v>72.84</v>
      </c>
      <c r="I388" s="167"/>
    </row>
    <row r="389" spans="2:9" hidden="1">
      <c r="B389">
        <v>4</v>
      </c>
      <c r="D389">
        <v>12</v>
      </c>
      <c r="E389" t="s">
        <v>1877</v>
      </c>
      <c r="G389">
        <v>3.22</v>
      </c>
      <c r="H389" s="167">
        <f t="shared" si="8"/>
        <v>38.64</v>
      </c>
      <c r="I389" s="167"/>
    </row>
    <row r="390" spans="2:9" hidden="1">
      <c r="B390">
        <v>4</v>
      </c>
      <c r="D390">
        <v>15</v>
      </c>
      <c r="E390" t="s">
        <v>1878</v>
      </c>
      <c r="G390">
        <v>3.39</v>
      </c>
      <c r="H390" s="167">
        <f t="shared" si="8"/>
        <v>50.85</v>
      </c>
      <c r="I390" s="167"/>
    </row>
    <row r="391" spans="2:9" hidden="1">
      <c r="B391">
        <v>4</v>
      </c>
      <c r="D391">
        <v>15</v>
      </c>
      <c r="E391" t="s">
        <v>1879</v>
      </c>
      <c r="G391">
        <v>2.4500000000000002</v>
      </c>
      <c r="H391" s="167">
        <f t="shared" si="8"/>
        <v>36.75</v>
      </c>
      <c r="I391" s="167"/>
    </row>
    <row r="392" spans="2:9" hidden="1">
      <c r="B392">
        <v>4</v>
      </c>
      <c r="D392">
        <v>5</v>
      </c>
      <c r="E392" t="s">
        <v>1880</v>
      </c>
      <c r="G392">
        <v>8.7200000000000006</v>
      </c>
      <c r="H392" s="167">
        <f t="shared" si="8"/>
        <v>43.6</v>
      </c>
      <c r="I392" s="167"/>
    </row>
    <row r="393" spans="2:9" hidden="1">
      <c r="B393">
        <v>4</v>
      </c>
      <c r="D393">
        <v>10</v>
      </c>
      <c r="E393" t="s">
        <v>1881</v>
      </c>
      <c r="G393">
        <v>16.73</v>
      </c>
      <c r="H393" s="167">
        <f t="shared" si="8"/>
        <v>167.3</v>
      </c>
      <c r="I393" s="167"/>
    </row>
    <row r="394" spans="2:9" hidden="1">
      <c r="B394">
        <v>4</v>
      </c>
      <c r="D394">
        <v>5</v>
      </c>
      <c r="E394" t="s">
        <v>1882</v>
      </c>
      <c r="G394">
        <v>4.08</v>
      </c>
      <c r="H394" s="167">
        <f t="shared" si="8"/>
        <v>20.399999999999999</v>
      </c>
      <c r="I394" s="167"/>
    </row>
    <row r="395" spans="2:9" hidden="1">
      <c r="B395">
        <v>4</v>
      </c>
      <c r="D395">
        <v>3</v>
      </c>
      <c r="E395" t="s">
        <v>1883</v>
      </c>
      <c r="G395">
        <v>17.47</v>
      </c>
      <c r="H395" s="167">
        <f t="shared" si="8"/>
        <v>52.41</v>
      </c>
      <c r="I395" s="167"/>
    </row>
    <row r="396" spans="2:9" hidden="1">
      <c r="B396">
        <v>4</v>
      </c>
      <c r="D396">
        <v>3</v>
      </c>
      <c r="E396" t="s">
        <v>1884</v>
      </c>
      <c r="G396">
        <v>11.9</v>
      </c>
      <c r="H396" s="167">
        <f t="shared" si="8"/>
        <v>35.700000000000003</v>
      </c>
      <c r="I396" s="167"/>
    </row>
    <row r="397" spans="2:9" hidden="1">
      <c r="B397">
        <v>4</v>
      </c>
      <c r="D397">
        <v>5</v>
      </c>
      <c r="E397" t="s">
        <v>1885</v>
      </c>
      <c r="G397">
        <v>4.45</v>
      </c>
      <c r="H397" s="167">
        <f t="shared" si="8"/>
        <v>22.25</v>
      </c>
      <c r="I397" s="167"/>
    </row>
    <row r="398" spans="2:9" hidden="1">
      <c r="B398">
        <v>4</v>
      </c>
      <c r="D398">
        <v>10</v>
      </c>
      <c r="E398" t="s">
        <v>1886</v>
      </c>
      <c r="G398" s="163">
        <v>12</v>
      </c>
      <c r="H398" s="167">
        <f t="shared" si="8"/>
        <v>120</v>
      </c>
      <c r="I398" s="167"/>
    </row>
    <row r="399" spans="2:9" hidden="1">
      <c r="B399">
        <v>4</v>
      </c>
      <c r="D399">
        <v>2</v>
      </c>
      <c r="E399" t="s">
        <v>1887</v>
      </c>
      <c r="G399">
        <v>33.619999999999997</v>
      </c>
      <c r="H399" s="167">
        <f t="shared" si="8"/>
        <v>67.239999999999995</v>
      </c>
      <c r="I399" s="167"/>
    </row>
    <row r="400" spans="2:9" hidden="1">
      <c r="B400">
        <v>4</v>
      </c>
      <c r="D400">
        <v>1</v>
      </c>
      <c r="E400" t="s">
        <v>1888</v>
      </c>
      <c r="G400">
        <v>13.32</v>
      </c>
      <c r="H400" s="167">
        <f t="shared" si="8"/>
        <v>13.32</v>
      </c>
      <c r="I400" s="167"/>
    </row>
    <row r="401" spans="2:9" hidden="1">
      <c r="B401">
        <v>4</v>
      </c>
      <c r="D401">
        <v>1</v>
      </c>
      <c r="E401" t="s">
        <v>1889</v>
      </c>
      <c r="G401">
        <v>23.63</v>
      </c>
      <c r="H401" s="167">
        <f t="shared" si="8"/>
        <v>23.63</v>
      </c>
      <c r="I401" s="167"/>
    </row>
    <row r="402" spans="2:9" hidden="1">
      <c r="B402">
        <v>4</v>
      </c>
      <c r="D402">
        <v>2</v>
      </c>
      <c r="E402" t="s">
        <v>1890</v>
      </c>
      <c r="G402">
        <v>13.46</v>
      </c>
      <c r="H402" s="167">
        <f t="shared" si="8"/>
        <v>26.92</v>
      </c>
      <c r="I402" s="167"/>
    </row>
    <row r="403" spans="2:9" hidden="1">
      <c r="B403">
        <v>4</v>
      </c>
      <c r="D403">
        <v>2</v>
      </c>
      <c r="E403" t="s">
        <v>1891</v>
      </c>
      <c r="G403">
        <v>16.420000000000002</v>
      </c>
      <c r="H403" s="167">
        <f t="shared" si="8"/>
        <v>32.840000000000003</v>
      </c>
      <c r="I403" s="167"/>
    </row>
    <row r="404" spans="2:9" hidden="1">
      <c r="B404">
        <v>4</v>
      </c>
      <c r="D404">
        <v>2</v>
      </c>
      <c r="E404" t="s">
        <v>1892</v>
      </c>
      <c r="G404">
        <v>4.07</v>
      </c>
      <c r="H404" s="167">
        <f t="shared" si="8"/>
        <v>8.14</v>
      </c>
      <c r="I404" s="167"/>
    </row>
    <row r="405" spans="2:9" hidden="1">
      <c r="B405">
        <v>4</v>
      </c>
      <c r="D405">
        <v>3</v>
      </c>
      <c r="E405" t="s">
        <v>1893</v>
      </c>
      <c r="G405">
        <v>3.83</v>
      </c>
      <c r="H405" s="167">
        <f t="shared" si="8"/>
        <v>11.49</v>
      </c>
      <c r="I405" s="167"/>
    </row>
    <row r="406" spans="2:9" hidden="1">
      <c r="B406">
        <v>4</v>
      </c>
      <c r="D406">
        <v>3</v>
      </c>
      <c r="E406" t="s">
        <v>1894</v>
      </c>
      <c r="G406">
        <v>5.28</v>
      </c>
      <c r="H406" s="167">
        <f t="shared" si="8"/>
        <v>15.84</v>
      </c>
      <c r="I406" s="167"/>
    </row>
    <row r="407" spans="2:9" hidden="1">
      <c r="B407">
        <v>4</v>
      </c>
      <c r="D407">
        <v>3</v>
      </c>
      <c r="E407" t="s">
        <v>1895</v>
      </c>
      <c r="G407">
        <v>4.0999999999999996</v>
      </c>
      <c r="H407" s="167">
        <f t="shared" si="8"/>
        <v>12.299999999999999</v>
      </c>
      <c r="I407" s="167"/>
    </row>
    <row r="408" spans="2:9" hidden="1">
      <c r="B408">
        <v>4</v>
      </c>
      <c r="D408">
        <v>2</v>
      </c>
      <c r="E408" t="s">
        <v>1896</v>
      </c>
      <c r="G408">
        <v>2.98</v>
      </c>
      <c r="H408" s="167">
        <f t="shared" si="8"/>
        <v>5.96</v>
      </c>
      <c r="I408" s="167"/>
    </row>
    <row r="409" spans="2:9" hidden="1">
      <c r="B409">
        <v>4</v>
      </c>
      <c r="D409">
        <v>2</v>
      </c>
      <c r="E409" t="s">
        <v>1897</v>
      </c>
      <c r="G409">
        <v>4.28</v>
      </c>
      <c r="H409" s="167">
        <f t="shared" si="8"/>
        <v>8.56</v>
      </c>
      <c r="I409" s="167"/>
    </row>
    <row r="410" spans="2:9" hidden="1">
      <c r="B410">
        <v>4</v>
      </c>
      <c r="D410">
        <v>2</v>
      </c>
      <c r="E410" t="s">
        <v>1898</v>
      </c>
      <c r="G410">
        <v>15.9</v>
      </c>
      <c r="H410" s="167">
        <f t="shared" si="8"/>
        <v>31.8</v>
      </c>
      <c r="I410" s="167"/>
    </row>
    <row r="411" spans="2:9" hidden="1">
      <c r="B411">
        <v>4</v>
      </c>
      <c r="D411">
        <v>3</v>
      </c>
      <c r="E411" t="s">
        <v>1899</v>
      </c>
      <c r="G411">
        <v>11.76</v>
      </c>
      <c r="H411" s="167">
        <f t="shared" si="8"/>
        <v>35.28</v>
      </c>
      <c r="I411" s="167"/>
    </row>
    <row r="412" spans="2:9" hidden="1">
      <c r="B412">
        <v>4</v>
      </c>
      <c r="D412">
        <v>3</v>
      </c>
      <c r="E412" t="s">
        <v>1900</v>
      </c>
      <c r="G412">
        <v>13.36</v>
      </c>
      <c r="H412" s="167">
        <f t="shared" si="8"/>
        <v>40.08</v>
      </c>
      <c r="I412" s="167"/>
    </row>
    <row r="413" spans="2:9" hidden="1">
      <c r="B413">
        <v>4</v>
      </c>
      <c r="D413">
        <v>1</v>
      </c>
      <c r="E413" t="s">
        <v>1901</v>
      </c>
      <c r="G413">
        <v>15.35</v>
      </c>
      <c r="H413" s="167">
        <f t="shared" si="8"/>
        <v>15.35</v>
      </c>
      <c r="I413" s="167"/>
    </row>
    <row r="414" spans="2:9" hidden="1">
      <c r="B414">
        <v>4</v>
      </c>
      <c r="D414">
        <v>1</v>
      </c>
      <c r="E414" t="s">
        <v>1058</v>
      </c>
      <c r="G414">
        <v>3.48</v>
      </c>
      <c r="H414" s="167">
        <f t="shared" si="8"/>
        <v>3.48</v>
      </c>
      <c r="I414" s="167"/>
    </row>
    <row r="415" spans="2:9" hidden="1">
      <c r="B415">
        <v>4</v>
      </c>
      <c r="D415">
        <v>1</v>
      </c>
      <c r="E415" t="s">
        <v>1902</v>
      </c>
      <c r="G415">
        <v>7.71</v>
      </c>
      <c r="H415" s="167">
        <f t="shared" si="8"/>
        <v>7.71</v>
      </c>
      <c r="I415" s="167"/>
    </row>
    <row r="416" spans="2:9" hidden="1">
      <c r="B416">
        <v>4</v>
      </c>
      <c r="D416">
        <v>1</v>
      </c>
      <c r="E416" t="s">
        <v>1903</v>
      </c>
      <c r="G416">
        <v>32.22</v>
      </c>
      <c r="H416" s="167">
        <f t="shared" si="8"/>
        <v>32.22</v>
      </c>
      <c r="I416" s="167"/>
    </row>
    <row r="417" spans="2:9" hidden="1">
      <c r="B417">
        <v>4</v>
      </c>
      <c r="D417">
        <v>1</v>
      </c>
      <c r="E417" t="s">
        <v>1904</v>
      </c>
      <c r="G417">
        <v>31.62</v>
      </c>
      <c r="H417" s="167">
        <f t="shared" si="8"/>
        <v>31.62</v>
      </c>
      <c r="I417" s="167"/>
    </row>
    <row r="418" spans="2:9" hidden="1">
      <c r="B418">
        <v>4</v>
      </c>
      <c r="D418">
        <v>1</v>
      </c>
      <c r="E418" t="s">
        <v>1905</v>
      </c>
      <c r="G418">
        <v>182.5</v>
      </c>
      <c r="H418" s="167">
        <f t="shared" si="8"/>
        <v>182.5</v>
      </c>
      <c r="I418" s="167"/>
    </row>
    <row r="419" spans="2:9" hidden="1">
      <c r="B419">
        <v>4</v>
      </c>
      <c r="D419">
        <v>1</v>
      </c>
      <c r="E419" t="s">
        <v>1906</v>
      </c>
      <c r="G419">
        <v>7.38</v>
      </c>
      <c r="H419" s="167">
        <f t="shared" si="8"/>
        <v>7.38</v>
      </c>
      <c r="I419" s="167"/>
    </row>
    <row r="420" spans="2:9" hidden="1">
      <c r="B420">
        <v>4</v>
      </c>
      <c r="D420">
        <v>1</v>
      </c>
      <c r="E420" t="s">
        <v>1907</v>
      </c>
      <c r="G420">
        <v>6.71</v>
      </c>
      <c r="H420" s="167">
        <f t="shared" si="8"/>
        <v>6.71</v>
      </c>
      <c r="I420" s="167"/>
    </row>
    <row r="421" spans="2:9" hidden="1">
      <c r="B421">
        <v>4</v>
      </c>
      <c r="D421">
        <v>1</v>
      </c>
      <c r="E421" t="s">
        <v>1908</v>
      </c>
      <c r="G421">
        <v>54.52</v>
      </c>
      <c r="H421" s="167">
        <f t="shared" si="8"/>
        <v>54.52</v>
      </c>
      <c r="I421" s="167"/>
    </row>
    <row r="422" spans="2:9" hidden="1">
      <c r="B422">
        <v>4</v>
      </c>
      <c r="D422">
        <v>4</v>
      </c>
      <c r="E422" t="s">
        <v>1909</v>
      </c>
      <c r="G422">
        <v>8.7799999999999994</v>
      </c>
      <c r="H422" s="167">
        <f t="shared" si="8"/>
        <v>35.119999999999997</v>
      </c>
      <c r="I422" s="167"/>
    </row>
    <row r="423" spans="2:9" hidden="1">
      <c r="B423">
        <v>4</v>
      </c>
      <c r="D423">
        <v>1</v>
      </c>
      <c r="E423" t="s">
        <v>1910</v>
      </c>
      <c r="G423">
        <v>84.34</v>
      </c>
      <c r="H423" s="167">
        <f t="shared" ref="H423:H478" si="9">G423*D423</f>
        <v>84.34</v>
      </c>
      <c r="I423" s="167"/>
    </row>
    <row r="424" spans="2:9" hidden="1">
      <c r="B424">
        <v>4</v>
      </c>
      <c r="D424">
        <v>1</v>
      </c>
      <c r="E424" t="s">
        <v>1911</v>
      </c>
      <c r="G424">
        <v>79.67</v>
      </c>
      <c r="H424" s="167">
        <f t="shared" si="9"/>
        <v>79.67</v>
      </c>
      <c r="I424" s="167"/>
    </row>
    <row r="425" spans="2:9" hidden="1">
      <c r="B425">
        <v>4</v>
      </c>
      <c r="D425">
        <v>2</v>
      </c>
      <c r="E425" t="s">
        <v>1912</v>
      </c>
      <c r="G425">
        <v>57.26</v>
      </c>
      <c r="H425" s="167">
        <f t="shared" si="9"/>
        <v>114.52</v>
      </c>
      <c r="I425" s="167"/>
    </row>
    <row r="426" spans="2:9" hidden="1">
      <c r="B426">
        <v>4</v>
      </c>
      <c r="D426">
        <v>2</v>
      </c>
      <c r="E426" t="s">
        <v>1913</v>
      </c>
      <c r="G426" s="163">
        <v>45</v>
      </c>
      <c r="H426" s="167">
        <f t="shared" si="9"/>
        <v>90</v>
      </c>
      <c r="I426" s="167"/>
    </row>
    <row r="427" spans="2:9" hidden="1">
      <c r="B427">
        <v>4</v>
      </c>
      <c r="D427">
        <v>2</v>
      </c>
      <c r="E427" t="s">
        <v>1914</v>
      </c>
      <c r="G427">
        <v>16.34</v>
      </c>
      <c r="H427" s="167">
        <f t="shared" si="9"/>
        <v>32.68</v>
      </c>
      <c r="I427" s="167"/>
    </row>
    <row r="428" spans="2:9" hidden="1">
      <c r="B428">
        <v>4</v>
      </c>
      <c r="D428">
        <v>2</v>
      </c>
      <c r="E428" t="s">
        <v>1915</v>
      </c>
      <c r="G428">
        <v>16.34</v>
      </c>
      <c r="H428" s="167">
        <f t="shared" si="9"/>
        <v>32.68</v>
      </c>
      <c r="I428" s="167"/>
    </row>
    <row r="429" spans="2:9" hidden="1">
      <c r="B429">
        <v>4</v>
      </c>
      <c r="D429">
        <v>2</v>
      </c>
      <c r="E429" t="s">
        <v>1916</v>
      </c>
      <c r="G429">
        <v>16.34</v>
      </c>
      <c r="H429" s="167">
        <f t="shared" si="9"/>
        <v>32.68</v>
      </c>
      <c r="I429" s="167"/>
    </row>
    <row r="430" spans="2:9" hidden="1">
      <c r="B430">
        <v>4</v>
      </c>
      <c r="D430">
        <v>2</v>
      </c>
      <c r="E430" t="s">
        <v>1917</v>
      </c>
      <c r="G430">
        <v>16.34</v>
      </c>
      <c r="H430" s="167">
        <f t="shared" si="9"/>
        <v>32.68</v>
      </c>
      <c r="I430" s="167"/>
    </row>
    <row r="431" spans="2:9" hidden="1">
      <c r="B431">
        <v>4</v>
      </c>
      <c r="D431">
        <v>4</v>
      </c>
      <c r="E431" t="s">
        <v>1918</v>
      </c>
      <c r="G431">
        <v>16.34</v>
      </c>
      <c r="H431" s="167">
        <f t="shared" si="9"/>
        <v>65.36</v>
      </c>
      <c r="I431" s="167"/>
    </row>
    <row r="432" spans="2:9" hidden="1">
      <c r="B432">
        <v>4</v>
      </c>
      <c r="D432">
        <v>1</v>
      </c>
      <c r="E432" t="s">
        <v>1919</v>
      </c>
      <c r="G432">
        <v>23.69</v>
      </c>
      <c r="H432" s="167">
        <f t="shared" si="9"/>
        <v>23.69</v>
      </c>
      <c r="I432" s="167"/>
    </row>
    <row r="433" spans="2:9" hidden="1">
      <c r="B433">
        <v>4</v>
      </c>
      <c r="D433">
        <v>1</v>
      </c>
      <c r="E433" t="s">
        <v>1920</v>
      </c>
      <c r="G433">
        <v>52.09</v>
      </c>
      <c r="H433" s="167">
        <f t="shared" si="9"/>
        <v>52.09</v>
      </c>
      <c r="I433" s="167"/>
    </row>
    <row r="434" spans="2:9" hidden="1">
      <c r="B434">
        <v>4</v>
      </c>
      <c r="D434">
        <v>1</v>
      </c>
      <c r="E434" t="s">
        <v>1921</v>
      </c>
      <c r="G434">
        <v>11.9</v>
      </c>
      <c r="H434" s="167">
        <f t="shared" si="9"/>
        <v>11.9</v>
      </c>
      <c r="I434" s="167"/>
    </row>
    <row r="435" spans="2:9" hidden="1">
      <c r="B435">
        <v>4</v>
      </c>
      <c r="D435">
        <v>2</v>
      </c>
      <c r="E435" t="s">
        <v>1922</v>
      </c>
      <c r="G435">
        <v>21.45</v>
      </c>
      <c r="H435" s="167">
        <f t="shared" si="9"/>
        <v>42.9</v>
      </c>
      <c r="I435" s="167"/>
    </row>
    <row r="436" spans="2:9" hidden="1">
      <c r="B436">
        <v>4</v>
      </c>
      <c r="D436">
        <v>6</v>
      </c>
      <c r="E436" t="s">
        <v>1923</v>
      </c>
      <c r="G436">
        <v>12.2</v>
      </c>
      <c r="H436" s="167">
        <f t="shared" si="9"/>
        <v>73.199999999999989</v>
      </c>
      <c r="I436" s="167"/>
    </row>
    <row r="437" spans="2:9" hidden="1">
      <c r="B437">
        <v>4</v>
      </c>
      <c r="D437">
        <v>3</v>
      </c>
      <c r="E437" t="s">
        <v>1924</v>
      </c>
      <c r="G437">
        <v>10.83</v>
      </c>
      <c r="H437" s="167">
        <f t="shared" si="9"/>
        <v>32.49</v>
      </c>
      <c r="I437" s="167"/>
    </row>
    <row r="438" spans="2:9" hidden="1">
      <c r="B438">
        <v>4</v>
      </c>
      <c r="D438">
        <v>1</v>
      </c>
      <c r="E438" t="s">
        <v>1925</v>
      </c>
      <c r="G438">
        <v>10.19</v>
      </c>
      <c r="H438" s="167">
        <f t="shared" si="9"/>
        <v>10.19</v>
      </c>
      <c r="I438" s="167"/>
    </row>
    <row r="439" spans="2:9" hidden="1">
      <c r="B439">
        <v>4</v>
      </c>
      <c r="D439">
        <v>1</v>
      </c>
      <c r="E439" t="s">
        <v>1926</v>
      </c>
      <c r="G439">
        <v>34.28</v>
      </c>
      <c r="H439" s="167">
        <f t="shared" si="9"/>
        <v>34.28</v>
      </c>
      <c r="I439" s="167"/>
    </row>
    <row r="440" spans="2:9" hidden="1">
      <c r="B440">
        <v>4</v>
      </c>
      <c r="D440">
        <v>8</v>
      </c>
      <c r="E440" t="s">
        <v>1927</v>
      </c>
      <c r="G440">
        <v>1.62</v>
      </c>
      <c r="H440" s="167">
        <f t="shared" si="9"/>
        <v>12.96</v>
      </c>
      <c r="I440" s="167"/>
    </row>
    <row r="441" spans="2:9" hidden="1">
      <c r="B441">
        <v>4</v>
      </c>
      <c r="D441">
        <v>1</v>
      </c>
      <c r="E441" t="s">
        <v>1928</v>
      </c>
      <c r="G441">
        <v>24.77</v>
      </c>
      <c r="H441" s="167">
        <f t="shared" si="9"/>
        <v>24.77</v>
      </c>
      <c r="I441" s="167"/>
    </row>
    <row r="442" spans="2:9" hidden="1">
      <c r="B442">
        <v>4</v>
      </c>
      <c r="D442">
        <v>1</v>
      </c>
      <c r="E442" t="s">
        <v>1929</v>
      </c>
      <c r="G442">
        <v>9.8000000000000007</v>
      </c>
      <c r="H442" s="167">
        <f t="shared" si="9"/>
        <v>9.8000000000000007</v>
      </c>
      <c r="I442" s="167"/>
    </row>
    <row r="443" spans="2:9" hidden="1">
      <c r="B443">
        <v>4</v>
      </c>
      <c r="D443">
        <v>6</v>
      </c>
      <c r="E443" t="s">
        <v>1930</v>
      </c>
      <c r="G443">
        <v>12.34</v>
      </c>
      <c r="H443" s="167">
        <f t="shared" si="9"/>
        <v>74.039999999999992</v>
      </c>
      <c r="I443" s="167"/>
    </row>
    <row r="444" spans="2:9" hidden="1">
      <c r="B444">
        <v>4</v>
      </c>
      <c r="D444">
        <v>1</v>
      </c>
      <c r="E444" t="s">
        <v>1931</v>
      </c>
      <c r="G444">
        <v>24</v>
      </c>
      <c r="H444" s="167">
        <f t="shared" si="9"/>
        <v>24</v>
      </c>
      <c r="I444" s="167"/>
    </row>
    <row r="445" spans="2:9" hidden="1">
      <c r="B445">
        <v>4</v>
      </c>
      <c r="D445">
        <v>6</v>
      </c>
      <c r="E445" t="s">
        <v>1932</v>
      </c>
      <c r="G445">
        <v>6.15</v>
      </c>
      <c r="H445" s="167">
        <f t="shared" si="9"/>
        <v>36.900000000000006</v>
      </c>
      <c r="I445" s="167"/>
    </row>
    <row r="446" spans="2:9" hidden="1">
      <c r="B446">
        <v>4</v>
      </c>
      <c r="D446">
        <v>1</v>
      </c>
      <c r="E446" t="s">
        <v>1933</v>
      </c>
      <c r="G446">
        <v>8.3800000000000008</v>
      </c>
      <c r="H446" s="167">
        <f t="shared" si="9"/>
        <v>8.3800000000000008</v>
      </c>
      <c r="I446" s="167"/>
    </row>
    <row r="447" spans="2:9" hidden="1">
      <c r="B447">
        <v>4</v>
      </c>
      <c r="D447">
        <v>2</v>
      </c>
      <c r="E447" t="s">
        <v>1934</v>
      </c>
      <c r="G447">
        <v>15.3</v>
      </c>
      <c r="H447" s="167">
        <f t="shared" si="9"/>
        <v>30.6</v>
      </c>
      <c r="I447" s="167"/>
    </row>
    <row r="448" spans="2:9" hidden="1">
      <c r="B448">
        <v>4</v>
      </c>
      <c r="D448">
        <v>3</v>
      </c>
      <c r="E448" t="s">
        <v>1935</v>
      </c>
      <c r="G448">
        <v>2.52</v>
      </c>
      <c r="H448" s="167">
        <f t="shared" si="9"/>
        <v>7.5600000000000005</v>
      </c>
      <c r="I448" s="167"/>
    </row>
    <row r="449" spans="2:9" hidden="1">
      <c r="B449">
        <v>4</v>
      </c>
      <c r="D449">
        <v>1</v>
      </c>
      <c r="E449" s="127" t="s">
        <v>1936</v>
      </c>
      <c r="G449">
        <v>111.6</v>
      </c>
      <c r="H449" s="167">
        <f t="shared" si="9"/>
        <v>111.6</v>
      </c>
      <c r="I449" s="167"/>
    </row>
    <row r="450" spans="2:9" hidden="1">
      <c r="B450">
        <v>4</v>
      </c>
      <c r="D450">
        <v>1</v>
      </c>
      <c r="E450" s="127" t="s">
        <v>1937</v>
      </c>
      <c r="G450">
        <v>302.86</v>
      </c>
      <c r="H450" s="167">
        <f t="shared" si="9"/>
        <v>302.86</v>
      </c>
      <c r="I450" s="167"/>
    </row>
    <row r="451" spans="2:9" hidden="1">
      <c r="B451">
        <v>4</v>
      </c>
      <c r="D451">
        <v>1</v>
      </c>
      <c r="E451" s="127" t="s">
        <v>1938</v>
      </c>
      <c r="G451">
        <v>165.75</v>
      </c>
      <c r="H451" s="167">
        <f t="shared" si="9"/>
        <v>165.75</v>
      </c>
      <c r="I451" s="167"/>
    </row>
    <row r="452" spans="2:9" hidden="1">
      <c r="B452">
        <v>4</v>
      </c>
      <c r="D452">
        <v>6</v>
      </c>
      <c r="E452" s="127" t="s">
        <v>1939</v>
      </c>
      <c r="G452">
        <v>40.950000000000003</v>
      </c>
      <c r="H452" s="167">
        <f t="shared" si="9"/>
        <v>245.70000000000002</v>
      </c>
      <c r="I452" s="167"/>
    </row>
    <row r="453" spans="2:9" hidden="1">
      <c r="B453">
        <v>4</v>
      </c>
      <c r="D453">
        <v>6</v>
      </c>
      <c r="E453" s="127" t="s">
        <v>1940</v>
      </c>
      <c r="G453">
        <v>69.5</v>
      </c>
      <c r="H453" s="167">
        <f t="shared" si="9"/>
        <v>417</v>
      </c>
      <c r="I453" s="167"/>
    </row>
    <row r="454" spans="2:9" hidden="1">
      <c r="B454">
        <v>4</v>
      </c>
      <c r="D454">
        <v>6</v>
      </c>
      <c r="E454" s="127" t="s">
        <v>1941</v>
      </c>
      <c r="G454">
        <v>56.04</v>
      </c>
      <c r="H454" s="167">
        <f t="shared" si="9"/>
        <v>336.24</v>
      </c>
      <c r="I454" s="167"/>
    </row>
    <row r="455" spans="2:9" hidden="1">
      <c r="B455">
        <v>4</v>
      </c>
      <c r="D455">
        <v>6</v>
      </c>
      <c r="E455" s="127" t="s">
        <v>1942</v>
      </c>
      <c r="G455">
        <v>11.65</v>
      </c>
      <c r="H455" s="167">
        <f t="shared" si="9"/>
        <v>69.900000000000006</v>
      </c>
      <c r="I455" s="167"/>
    </row>
    <row r="456" spans="2:9" hidden="1">
      <c r="B456">
        <v>4</v>
      </c>
      <c r="D456">
        <v>2</v>
      </c>
      <c r="E456" t="s">
        <v>1943</v>
      </c>
      <c r="G456">
        <v>35.32</v>
      </c>
      <c r="H456" s="167">
        <f t="shared" si="9"/>
        <v>70.64</v>
      </c>
      <c r="I456" s="167"/>
    </row>
    <row r="457" spans="2:9" hidden="1">
      <c r="B457">
        <v>4</v>
      </c>
      <c r="D457">
        <v>10</v>
      </c>
      <c r="E457" t="s">
        <v>1944</v>
      </c>
      <c r="G457" s="163">
        <v>12</v>
      </c>
      <c r="H457" s="167">
        <f t="shared" si="9"/>
        <v>120</v>
      </c>
      <c r="I457" s="167"/>
    </row>
    <row r="458" spans="2:9" hidden="1">
      <c r="B458">
        <v>4</v>
      </c>
      <c r="D458">
        <v>1</v>
      </c>
      <c r="E458" t="s">
        <v>1945</v>
      </c>
      <c r="G458">
        <v>8.42</v>
      </c>
      <c r="H458" s="167">
        <f t="shared" si="9"/>
        <v>8.42</v>
      </c>
      <c r="I458" s="167"/>
    </row>
    <row r="459" spans="2:9" hidden="1">
      <c r="B459">
        <v>4</v>
      </c>
      <c r="D459">
        <v>1</v>
      </c>
      <c r="E459" t="s">
        <v>1946</v>
      </c>
      <c r="G459">
        <v>38.409999999999997</v>
      </c>
      <c r="H459" s="167">
        <f t="shared" si="9"/>
        <v>38.409999999999997</v>
      </c>
      <c r="I459" s="167"/>
    </row>
    <row r="460" spans="2:9">
      <c r="B460">
        <v>5</v>
      </c>
      <c r="D460">
        <v>1</v>
      </c>
      <c r="E460" t="s">
        <v>1586</v>
      </c>
      <c r="G460" s="163">
        <v>2500</v>
      </c>
      <c r="H460" s="167">
        <f t="shared" si="9"/>
        <v>2500</v>
      </c>
      <c r="I460" s="167"/>
    </row>
    <row r="461" spans="2:9" hidden="1">
      <c r="B461">
        <v>4</v>
      </c>
      <c r="D461">
        <v>1</v>
      </c>
      <c r="E461" t="s">
        <v>1947</v>
      </c>
      <c r="G461">
        <v>11.42</v>
      </c>
      <c r="H461" s="167">
        <f t="shared" si="9"/>
        <v>11.42</v>
      </c>
      <c r="I461" s="167"/>
    </row>
    <row r="462" spans="2:9" hidden="1">
      <c r="B462">
        <v>4</v>
      </c>
      <c r="D462">
        <v>3</v>
      </c>
      <c r="E462" t="s">
        <v>1948</v>
      </c>
      <c r="G462">
        <v>82.28</v>
      </c>
      <c r="H462" s="167">
        <f t="shared" si="9"/>
        <v>246.84</v>
      </c>
      <c r="I462" s="167"/>
    </row>
    <row r="463" spans="2:9" hidden="1">
      <c r="B463">
        <v>4</v>
      </c>
      <c r="D463">
        <v>3</v>
      </c>
      <c r="E463" t="s">
        <v>1949</v>
      </c>
      <c r="G463">
        <v>82.28</v>
      </c>
      <c r="H463" s="167">
        <f t="shared" si="9"/>
        <v>246.84</v>
      </c>
      <c r="I463" s="167"/>
    </row>
    <row r="464" spans="2:9" hidden="1">
      <c r="B464">
        <v>4</v>
      </c>
      <c r="D464">
        <v>2</v>
      </c>
      <c r="E464" s="164" t="s">
        <v>1950</v>
      </c>
      <c r="G464">
        <v>82.28</v>
      </c>
      <c r="H464" s="167">
        <f t="shared" si="9"/>
        <v>164.56</v>
      </c>
      <c r="I464" s="167"/>
    </row>
    <row r="465" spans="2:9" hidden="1">
      <c r="B465">
        <v>4</v>
      </c>
      <c r="D465">
        <v>3</v>
      </c>
      <c r="E465" t="s">
        <v>1951</v>
      </c>
      <c r="G465">
        <v>4.7300000000000004</v>
      </c>
      <c r="H465" s="167">
        <f t="shared" si="9"/>
        <v>14.190000000000001</v>
      </c>
      <c r="I465" s="167"/>
    </row>
    <row r="466" spans="2:9" hidden="1">
      <c r="B466">
        <v>4</v>
      </c>
      <c r="D466">
        <v>2</v>
      </c>
      <c r="E466" t="s">
        <v>1952</v>
      </c>
      <c r="G466" s="163">
        <v>85</v>
      </c>
      <c r="H466" s="167">
        <f t="shared" si="9"/>
        <v>170</v>
      </c>
      <c r="I466" s="167"/>
    </row>
    <row r="467" spans="2:9" hidden="1">
      <c r="B467">
        <v>4</v>
      </c>
      <c r="D467">
        <v>15</v>
      </c>
      <c r="E467" t="s">
        <v>1953</v>
      </c>
      <c r="G467">
        <v>19.579999999999998</v>
      </c>
      <c r="H467" s="167">
        <f t="shared" si="9"/>
        <v>293.7</v>
      </c>
      <c r="I467" s="167"/>
    </row>
    <row r="468" spans="2:9" hidden="1">
      <c r="B468">
        <v>4</v>
      </c>
      <c r="D468">
        <v>8</v>
      </c>
      <c r="E468" t="s">
        <v>1106</v>
      </c>
      <c r="G468">
        <v>1.73</v>
      </c>
      <c r="H468" s="167">
        <f t="shared" si="9"/>
        <v>13.84</v>
      </c>
      <c r="I468" s="167"/>
    </row>
    <row r="469" spans="2:9" hidden="1">
      <c r="B469">
        <v>4</v>
      </c>
      <c r="D469">
        <v>8</v>
      </c>
      <c r="E469" t="s">
        <v>1107</v>
      </c>
      <c r="G469">
        <v>7.06</v>
      </c>
      <c r="H469" s="167">
        <f t="shared" si="9"/>
        <v>56.48</v>
      </c>
      <c r="I469" s="167"/>
    </row>
    <row r="470" spans="2:9" hidden="1">
      <c r="B470">
        <v>4</v>
      </c>
      <c r="D470">
        <v>7</v>
      </c>
      <c r="E470" t="s">
        <v>1954</v>
      </c>
      <c r="G470">
        <v>12.79</v>
      </c>
      <c r="H470" s="167">
        <f t="shared" si="9"/>
        <v>89.53</v>
      </c>
      <c r="I470" s="167"/>
    </row>
    <row r="471" spans="2:9" hidden="1">
      <c r="B471">
        <v>4</v>
      </c>
      <c r="D471">
        <v>2</v>
      </c>
      <c r="E471" t="s">
        <v>1955</v>
      </c>
      <c r="G471">
        <v>8.2899999999999991</v>
      </c>
      <c r="H471" s="167">
        <f t="shared" si="9"/>
        <v>16.579999999999998</v>
      </c>
      <c r="I471" s="167"/>
    </row>
    <row r="472" spans="2:9" hidden="1">
      <c r="B472">
        <v>4</v>
      </c>
      <c r="D472">
        <v>2</v>
      </c>
      <c r="E472" t="s">
        <v>1956</v>
      </c>
      <c r="G472">
        <v>24.91</v>
      </c>
      <c r="H472" s="167">
        <f t="shared" si="9"/>
        <v>49.82</v>
      </c>
      <c r="I472" s="167"/>
    </row>
    <row r="473" spans="2:9">
      <c r="B473">
        <v>5</v>
      </c>
      <c r="D473">
        <v>2</v>
      </c>
      <c r="E473" t="s">
        <v>1587</v>
      </c>
      <c r="G473">
        <v>195</v>
      </c>
      <c r="H473" s="167">
        <f t="shared" si="9"/>
        <v>390</v>
      </c>
      <c r="I473" s="167"/>
    </row>
    <row r="474" spans="2:9">
      <c r="B474">
        <v>5</v>
      </c>
      <c r="D474">
        <v>1</v>
      </c>
      <c r="E474" t="s">
        <v>1589</v>
      </c>
      <c r="G474">
        <v>635.05999999999995</v>
      </c>
      <c r="H474" s="167">
        <f t="shared" si="9"/>
        <v>635.05999999999995</v>
      </c>
      <c r="I474" s="167"/>
    </row>
    <row r="475" spans="2:9">
      <c r="B475">
        <v>5</v>
      </c>
      <c r="D475">
        <v>1</v>
      </c>
      <c r="E475" t="s">
        <v>1591</v>
      </c>
      <c r="G475">
        <v>1653</v>
      </c>
      <c r="H475" s="167">
        <f t="shared" si="9"/>
        <v>1653</v>
      </c>
      <c r="I475" s="167"/>
    </row>
    <row r="476" spans="2:9">
      <c r="B476">
        <v>5</v>
      </c>
      <c r="D476">
        <v>1</v>
      </c>
      <c r="E476" s="155" t="s">
        <v>1593</v>
      </c>
      <c r="G476">
        <v>493.5</v>
      </c>
      <c r="H476" s="167">
        <f t="shared" si="9"/>
        <v>493.5</v>
      </c>
      <c r="I476" s="167"/>
    </row>
    <row r="477" spans="2:9">
      <c r="B477">
        <v>5</v>
      </c>
      <c r="D477">
        <v>1</v>
      </c>
      <c r="E477" s="155" t="s">
        <v>1595</v>
      </c>
      <c r="G477">
        <v>209.28</v>
      </c>
      <c r="H477" s="167">
        <f t="shared" si="9"/>
        <v>209.28</v>
      </c>
      <c r="I477" s="167"/>
    </row>
    <row r="478" spans="2:9">
      <c r="B478">
        <v>5</v>
      </c>
      <c r="D478">
        <v>1</v>
      </c>
      <c r="E478" t="s">
        <v>1597</v>
      </c>
      <c r="G478">
        <v>31.04</v>
      </c>
      <c r="H478" s="167">
        <f t="shared" si="9"/>
        <v>31.04</v>
      </c>
      <c r="I478" s="167"/>
    </row>
  </sheetData>
  <autoFilter ref="B5:H478" xr:uid="{00000000-0009-0000-0000-00001C000000}">
    <filterColumn colId="0">
      <filters>
        <filter val="5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9.9978637043366805E-2"/>
  </sheetPr>
  <dimension ref="A1:H25"/>
  <sheetViews>
    <sheetView workbookViewId="0">
      <selection activeCell="E22" sqref="E22"/>
    </sheetView>
  </sheetViews>
  <sheetFormatPr defaultColWidth="8.7265625" defaultRowHeight="14.5"/>
  <cols>
    <col min="1" max="1" width="19.1796875" bestFit="1" customWidth="1"/>
    <col min="2" max="2" width="11.81640625" bestFit="1" customWidth="1"/>
    <col min="4" max="4" width="12.7265625" customWidth="1"/>
    <col min="7" max="7" width="11.81640625" bestFit="1" customWidth="1"/>
  </cols>
  <sheetData>
    <row r="1" spans="1:2">
      <c r="A1" s="328" t="s">
        <v>70</v>
      </c>
      <c r="B1" t="s">
        <v>79</v>
      </c>
    </row>
    <row r="3" spans="1:2">
      <c r="A3" s="328" t="s">
        <v>180</v>
      </c>
      <c r="B3" t="s">
        <v>181</v>
      </c>
    </row>
    <row r="4" spans="1:2">
      <c r="A4" s="329" t="s">
        <v>182</v>
      </c>
      <c r="B4">
        <v>2247.9877000000001</v>
      </c>
    </row>
    <row r="5" spans="1:2">
      <c r="A5" s="329" t="s">
        <v>183</v>
      </c>
      <c r="B5">
        <v>223.85</v>
      </c>
    </row>
    <row r="6" spans="1:2">
      <c r="A6" s="329" t="s">
        <v>184</v>
      </c>
      <c r="B6">
        <v>149</v>
      </c>
    </row>
    <row r="7" spans="1:2">
      <c r="A7" s="329" t="s">
        <v>185</v>
      </c>
      <c r="B7">
        <v>267.45</v>
      </c>
    </row>
    <row r="8" spans="1:2">
      <c r="A8" s="329" t="s">
        <v>186</v>
      </c>
      <c r="B8">
        <v>164.35</v>
      </c>
    </row>
    <row r="9" spans="1:2">
      <c r="A9" s="329" t="s">
        <v>187</v>
      </c>
      <c r="B9">
        <v>860.75</v>
      </c>
    </row>
    <row r="10" spans="1:2">
      <c r="A10" s="329" t="s">
        <v>78</v>
      </c>
      <c r="B10">
        <v>678.46</v>
      </c>
    </row>
    <row r="11" spans="1:2">
      <c r="A11" s="329" t="s">
        <v>188</v>
      </c>
      <c r="B11">
        <v>53.35</v>
      </c>
    </row>
    <row r="12" spans="1:2">
      <c r="A12" s="329" t="s">
        <v>189</v>
      </c>
      <c r="B12">
        <v>258</v>
      </c>
    </row>
    <row r="13" spans="1:2">
      <c r="A13" s="329" t="s">
        <v>190</v>
      </c>
      <c r="B13">
        <v>1966.575</v>
      </c>
    </row>
    <row r="14" spans="1:2">
      <c r="A14" s="329" t="s">
        <v>191</v>
      </c>
      <c r="B14">
        <v>48828</v>
      </c>
    </row>
    <row r="15" spans="1:2">
      <c r="A15" s="329" t="s">
        <v>192</v>
      </c>
      <c r="B15">
        <v>5866.6046893999974</v>
      </c>
    </row>
    <row r="16" spans="1:2">
      <c r="A16" s="329" t="s">
        <v>193</v>
      </c>
      <c r="B16">
        <v>7746.9599999999991</v>
      </c>
    </row>
    <row r="17" spans="1:8">
      <c r="A17" s="329" t="s">
        <v>194</v>
      </c>
      <c r="B17">
        <v>69311.337389399996</v>
      </c>
    </row>
    <row r="21" spans="1:8">
      <c r="E21" t="s">
        <v>1966</v>
      </c>
      <c r="F21" t="s">
        <v>29</v>
      </c>
      <c r="G21" t="s">
        <v>30</v>
      </c>
      <c r="H21" t="s">
        <v>1974</v>
      </c>
    </row>
    <row r="22" spans="1:8">
      <c r="D22" s="598" t="s">
        <v>1971</v>
      </c>
      <c r="E22">
        <f>+GETPIVOTDATA("total",$A$3)/100</f>
        <v>693.11337389400001</v>
      </c>
      <c r="F22">
        <f>+E22*1.1</f>
        <v>762.42471128340003</v>
      </c>
      <c r="G22">
        <f>+E22*1.2</f>
        <v>831.73604867279994</v>
      </c>
      <c r="H22">
        <f>+E22*1.4</f>
        <v>970.35872345159999</v>
      </c>
    </row>
    <row r="23" spans="1:8">
      <c r="D23" s="598" t="s">
        <v>44</v>
      </c>
      <c r="E23">
        <f>+E22*1.15</f>
        <v>797.08037997809993</v>
      </c>
      <c r="F23">
        <f t="shared" ref="F23:H23" si="0">+F22*1.15</f>
        <v>876.78841797590997</v>
      </c>
      <c r="G23">
        <f t="shared" si="0"/>
        <v>956.49645597371989</v>
      </c>
      <c r="H23">
        <f t="shared" si="0"/>
        <v>1115.9125319693399</v>
      </c>
    </row>
    <row r="24" spans="1:8">
      <c r="D24" s="598" t="s">
        <v>46</v>
      </c>
      <c r="E24">
        <f>+E22*1.25</f>
        <v>866.39171736749995</v>
      </c>
      <c r="F24">
        <f t="shared" ref="F24:H24" si="1">+F22*1.25</f>
        <v>953.03088910425004</v>
      </c>
      <c r="G24">
        <f t="shared" si="1"/>
        <v>1039.6700608409999</v>
      </c>
      <c r="H24">
        <f t="shared" si="1"/>
        <v>1212.9484043145001</v>
      </c>
    </row>
    <row r="25" spans="1:8">
      <c r="D25" s="598" t="s">
        <v>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C9266-7482-4000-AC09-80AD2EF075DB}">
  <sheetPr>
    <tabColor theme="2" tint="-9.9978637043366805E-2"/>
  </sheetPr>
  <dimension ref="B2:O54"/>
  <sheetViews>
    <sheetView workbookViewId="0">
      <selection activeCell="D45" sqref="D45"/>
    </sheetView>
  </sheetViews>
  <sheetFormatPr defaultColWidth="8.7265625" defaultRowHeight="14.5"/>
  <cols>
    <col min="2" max="2" width="15.26953125" customWidth="1"/>
    <col min="4" max="4" width="36.453125" bestFit="1" customWidth="1"/>
    <col min="5" max="5" width="5.453125" customWidth="1"/>
    <col min="6" max="6" width="14.7265625" bestFit="1" customWidth="1"/>
    <col min="7" max="7" width="8.7265625" bestFit="1" customWidth="1"/>
    <col min="9" max="9" width="15.1796875" bestFit="1" customWidth="1"/>
    <col min="11" max="11" width="11.453125" bestFit="1" customWidth="1"/>
    <col min="12" max="12" width="12" bestFit="1" customWidth="1"/>
    <col min="13" max="13" width="12.26953125" bestFit="1" customWidth="1"/>
  </cols>
  <sheetData>
    <row r="2" spans="2:15">
      <c r="B2" t="s">
        <v>1978</v>
      </c>
    </row>
    <row r="3" spans="2:15">
      <c r="F3" s="324" t="s">
        <v>912</v>
      </c>
      <c r="G3" s="324">
        <f>+Briefing!E15</f>
        <v>100</v>
      </c>
    </row>
    <row r="4" spans="2:15">
      <c r="B4" t="s">
        <v>1979</v>
      </c>
    </row>
    <row r="5" spans="2:15">
      <c r="G5" t="s">
        <v>1979</v>
      </c>
      <c r="H5" s="324" t="s">
        <v>1988</v>
      </c>
      <c r="I5" s="324" t="s">
        <v>1997</v>
      </c>
      <c r="J5" s="324" t="s">
        <v>1998</v>
      </c>
      <c r="K5" s="324" t="s">
        <v>1999</v>
      </c>
      <c r="L5" s="324" t="s">
        <v>2000</v>
      </c>
      <c r="M5" s="324" t="s">
        <v>1996</v>
      </c>
      <c r="N5" s="638" t="s">
        <v>594</v>
      </c>
      <c r="O5" s="639" t="s">
        <v>2001</v>
      </c>
    </row>
    <row r="6" spans="2:15">
      <c r="B6" t="s">
        <v>1980</v>
      </c>
      <c r="C6">
        <f>58.5*2</f>
        <v>117</v>
      </c>
      <c r="D6" t="s">
        <v>1981</v>
      </c>
      <c r="F6" s="324" t="s">
        <v>2002</v>
      </c>
      <c r="G6" s="637">
        <f>+C6*$G$3</f>
        <v>11700</v>
      </c>
      <c r="H6" s="324">
        <f>+C14*$G$3</f>
        <v>3600</v>
      </c>
      <c r="I6" s="324">
        <f>+C21*G3*0.25</f>
        <v>3547.5</v>
      </c>
      <c r="J6" s="324">
        <f>+C28*G3</f>
        <v>4100</v>
      </c>
      <c r="K6" s="324">
        <f>+(C35*G3*0.75)+(G3*C36*0.25)</f>
        <v>1362.5</v>
      </c>
      <c r="L6" s="324">
        <f>+$G$3*C43*0.25</f>
        <v>1768.4999999999998</v>
      </c>
      <c r="M6" s="324">
        <f>+$G$3*0.25*C50</f>
        <v>5975</v>
      </c>
      <c r="N6" s="638">
        <f>SUM(G6:M6)</f>
        <v>32053.5</v>
      </c>
      <c r="O6" s="639">
        <f>+N6/$G$3</f>
        <v>320.53500000000003</v>
      </c>
    </row>
    <row r="7" spans="2:15">
      <c r="B7" t="s">
        <v>1982</v>
      </c>
      <c r="C7">
        <f>125.7*2</f>
        <v>251.4</v>
      </c>
      <c r="D7" t="s">
        <v>1983</v>
      </c>
      <c r="F7" s="324" t="s">
        <v>1982</v>
      </c>
      <c r="G7" s="637">
        <f t="shared" ref="G7:G10" si="0">+C7*$G$3</f>
        <v>25140</v>
      </c>
      <c r="H7" s="324">
        <f t="shared" ref="H7:H10" si="1">+C15*$G$3</f>
        <v>4860</v>
      </c>
      <c r="I7" s="324">
        <f>+C22*$G$3</f>
        <v>11270</v>
      </c>
      <c r="J7" s="324">
        <f>+G3*C29</f>
        <v>3300</v>
      </c>
      <c r="K7" s="324">
        <f t="shared" ref="K7:K10" si="2">+$G$3*C37</f>
        <v>3435</v>
      </c>
      <c r="L7" s="324">
        <f>+$G$3*C44</f>
        <v>7073.9999999999991</v>
      </c>
      <c r="M7" s="324">
        <f t="shared" ref="M7:M10" si="3">+$G$3*0.25*C51</f>
        <v>5975</v>
      </c>
      <c r="N7" s="638">
        <f t="shared" ref="N7:N10" si="4">SUM(G7:M7)</f>
        <v>61054</v>
      </c>
      <c r="O7" s="639">
        <f t="shared" ref="O7:O10" si="5">+N7/$G$3</f>
        <v>610.54</v>
      </c>
    </row>
    <row r="8" spans="2:15">
      <c r="B8" t="s">
        <v>1984</v>
      </c>
      <c r="C8">
        <f>+C6</f>
        <v>117</v>
      </c>
      <c r="D8" t="s">
        <v>1985</v>
      </c>
      <c r="F8" s="324"/>
      <c r="G8" s="637"/>
      <c r="H8" s="324"/>
      <c r="I8" s="324"/>
      <c r="J8" s="324"/>
      <c r="K8" s="324"/>
      <c r="L8" s="324"/>
      <c r="M8" s="324"/>
      <c r="N8" s="638"/>
      <c r="O8" s="639"/>
    </row>
    <row r="9" spans="2:15">
      <c r="B9" t="s">
        <v>1986</v>
      </c>
      <c r="C9">
        <f>+C7</f>
        <v>251.4</v>
      </c>
      <c r="D9" t="s">
        <v>1987</v>
      </c>
      <c r="F9" s="324" t="s">
        <v>30</v>
      </c>
      <c r="G9" s="637">
        <f t="shared" si="0"/>
        <v>25140</v>
      </c>
      <c r="H9" s="324">
        <f t="shared" si="1"/>
        <v>4860</v>
      </c>
      <c r="I9" s="324">
        <f t="shared" ref="I9:I10" si="6">+C24*$G$3</f>
        <v>11270</v>
      </c>
      <c r="J9" s="324">
        <f>+G3*C31</f>
        <v>3300</v>
      </c>
      <c r="K9" s="324">
        <f t="shared" si="2"/>
        <v>3435</v>
      </c>
      <c r="L9" s="324">
        <f t="shared" ref="L9:L10" si="7">+$G$3*C46</f>
        <v>7073.9999999999991</v>
      </c>
      <c r="M9" s="324">
        <f t="shared" si="3"/>
        <v>5975</v>
      </c>
      <c r="N9" s="638">
        <f t="shared" si="4"/>
        <v>61054</v>
      </c>
      <c r="O9" s="639">
        <f t="shared" si="5"/>
        <v>610.54</v>
      </c>
    </row>
    <row r="10" spans="2:15">
      <c r="B10" t="s">
        <v>31</v>
      </c>
      <c r="C10">
        <f>+C7</f>
        <v>251.4</v>
      </c>
      <c r="D10" t="s">
        <v>1987</v>
      </c>
      <c r="F10" s="324" t="s">
        <v>31</v>
      </c>
      <c r="G10" s="637">
        <f t="shared" si="0"/>
        <v>25140</v>
      </c>
      <c r="H10" s="324">
        <f t="shared" si="1"/>
        <v>4860</v>
      </c>
      <c r="I10" s="324">
        <f t="shared" si="6"/>
        <v>11270</v>
      </c>
      <c r="J10" s="324">
        <f>+G3*C32</f>
        <v>3300</v>
      </c>
      <c r="K10" s="324">
        <f t="shared" si="2"/>
        <v>3253</v>
      </c>
      <c r="L10" s="324">
        <f t="shared" si="7"/>
        <v>7073.9999999999991</v>
      </c>
      <c r="M10" s="324">
        <f t="shared" si="3"/>
        <v>5975</v>
      </c>
      <c r="N10" s="638">
        <f t="shared" si="4"/>
        <v>60872</v>
      </c>
      <c r="O10" s="639">
        <f t="shared" si="5"/>
        <v>608.72</v>
      </c>
    </row>
    <row r="13" spans="2:15">
      <c r="B13" t="s">
        <v>1988</v>
      </c>
    </row>
    <row r="14" spans="2:15">
      <c r="B14" t="s">
        <v>1980</v>
      </c>
      <c r="C14">
        <v>36</v>
      </c>
    </row>
    <row r="15" spans="2:15">
      <c r="B15" t="s">
        <v>1982</v>
      </c>
      <c r="C15">
        <v>48.6</v>
      </c>
    </row>
    <row r="16" spans="2:15">
      <c r="B16" t="s">
        <v>1984</v>
      </c>
      <c r="C16">
        <f>+C14</f>
        <v>36</v>
      </c>
    </row>
    <row r="17" spans="2:7">
      <c r="B17" t="s">
        <v>1986</v>
      </c>
      <c r="C17">
        <f>+C15</f>
        <v>48.6</v>
      </c>
    </row>
    <row r="18" spans="2:7">
      <c r="B18" t="s">
        <v>31</v>
      </c>
      <c r="C18">
        <f>+C15</f>
        <v>48.6</v>
      </c>
    </row>
    <row r="20" spans="2:7">
      <c r="B20" t="s">
        <v>1989</v>
      </c>
    </row>
    <row r="21" spans="2:7">
      <c r="B21" t="s">
        <v>1980</v>
      </c>
      <c r="C21">
        <v>141.9</v>
      </c>
      <c r="D21" t="s">
        <v>1990</v>
      </c>
    </row>
    <row r="22" spans="2:7">
      <c r="B22" t="s">
        <v>1982</v>
      </c>
      <c r="C22">
        <v>112.7</v>
      </c>
      <c r="D22" t="s">
        <v>1991</v>
      </c>
    </row>
    <row r="23" spans="2:7">
      <c r="B23" t="s">
        <v>1984</v>
      </c>
      <c r="C23">
        <f>+C22</f>
        <v>112.7</v>
      </c>
      <c r="D23" t="s">
        <v>1991</v>
      </c>
      <c r="G23" s="633"/>
    </row>
    <row r="24" spans="2:7">
      <c r="B24" t="s">
        <v>1986</v>
      </c>
      <c r="C24">
        <f>+C22</f>
        <v>112.7</v>
      </c>
      <c r="D24" t="s">
        <v>1991</v>
      </c>
      <c r="G24" s="634"/>
    </row>
    <row r="25" spans="2:7">
      <c r="B25" t="s">
        <v>31</v>
      </c>
      <c r="C25">
        <f>+C22</f>
        <v>112.7</v>
      </c>
      <c r="D25" t="s">
        <v>1991</v>
      </c>
      <c r="G25" s="634"/>
    </row>
    <row r="27" spans="2:7">
      <c r="B27" t="s">
        <v>1992</v>
      </c>
    </row>
    <row r="28" spans="2:7">
      <c r="B28" t="s">
        <v>1980</v>
      </c>
      <c r="C28">
        <v>41</v>
      </c>
    </row>
    <row r="29" spans="2:7">
      <c r="B29" t="s">
        <v>1982</v>
      </c>
      <c r="C29">
        <v>33</v>
      </c>
    </row>
    <row r="30" spans="2:7">
      <c r="B30" t="s">
        <v>1984</v>
      </c>
      <c r="C30">
        <f>+C28</f>
        <v>41</v>
      </c>
    </row>
    <row r="31" spans="2:7">
      <c r="B31" t="s">
        <v>1986</v>
      </c>
      <c r="C31">
        <f>+C29</f>
        <v>33</v>
      </c>
    </row>
    <row r="32" spans="2:7">
      <c r="B32" t="s">
        <v>31</v>
      </c>
      <c r="C32">
        <f>+C29</f>
        <v>33</v>
      </c>
      <c r="G32" s="633"/>
    </row>
    <row r="33" spans="2:7">
      <c r="G33" s="634"/>
    </row>
    <row r="34" spans="2:7">
      <c r="B34" t="s">
        <v>1993</v>
      </c>
      <c r="G34" s="635"/>
    </row>
    <row r="35" spans="2:7">
      <c r="B35" t="s">
        <v>1980</v>
      </c>
      <c r="C35">
        <v>11.34</v>
      </c>
      <c r="G35" s="635"/>
    </row>
    <row r="36" spans="2:7">
      <c r="B36" t="s">
        <v>1994</v>
      </c>
      <c r="C36">
        <v>20.48</v>
      </c>
      <c r="G36" s="634"/>
    </row>
    <row r="37" spans="2:7">
      <c r="B37" t="s">
        <v>1982</v>
      </c>
      <c r="C37">
        <v>34.35</v>
      </c>
      <c r="G37" s="635"/>
    </row>
    <row r="38" spans="2:7">
      <c r="B38" t="s">
        <v>1984</v>
      </c>
      <c r="C38">
        <v>21.96</v>
      </c>
      <c r="G38" s="634"/>
    </row>
    <row r="39" spans="2:7">
      <c r="B39" t="s">
        <v>1986</v>
      </c>
      <c r="C39">
        <v>34.35</v>
      </c>
      <c r="G39" s="635"/>
    </row>
    <row r="40" spans="2:7">
      <c r="B40" t="s">
        <v>31</v>
      </c>
      <c r="C40">
        <v>32.53</v>
      </c>
      <c r="G40" s="633"/>
    </row>
    <row r="41" spans="2:7">
      <c r="G41" s="636"/>
    </row>
    <row r="42" spans="2:7">
      <c r="B42" t="s">
        <v>1995</v>
      </c>
      <c r="G42" s="634"/>
    </row>
    <row r="43" spans="2:7">
      <c r="B43" t="s">
        <v>1980</v>
      </c>
      <c r="C43">
        <f>+C44</f>
        <v>70.739999999999995</v>
      </c>
      <c r="D43" t="s">
        <v>1990</v>
      </c>
      <c r="G43" s="634"/>
    </row>
    <row r="44" spans="2:7">
      <c r="B44" t="s">
        <v>1982</v>
      </c>
      <c r="C44">
        <f>65.5+5.24</f>
        <v>70.739999999999995</v>
      </c>
      <c r="D44" t="s">
        <v>2004</v>
      </c>
      <c r="G44" s="634"/>
    </row>
    <row r="45" spans="2:7">
      <c r="B45" t="s">
        <v>1984</v>
      </c>
      <c r="C45">
        <f>+C44</f>
        <v>70.739999999999995</v>
      </c>
      <c r="D45" t="s">
        <v>1991</v>
      </c>
      <c r="G45" s="634"/>
    </row>
    <row r="46" spans="2:7">
      <c r="B46" t="s">
        <v>1986</v>
      </c>
      <c r="C46">
        <f>+C44</f>
        <v>70.739999999999995</v>
      </c>
      <c r="D46" t="s">
        <v>1991</v>
      </c>
    </row>
    <row r="47" spans="2:7">
      <c r="B47" t="s">
        <v>31</v>
      </c>
      <c r="C47">
        <f>+C44</f>
        <v>70.739999999999995</v>
      </c>
      <c r="D47" t="s">
        <v>1991</v>
      </c>
    </row>
    <row r="49" spans="2:7">
      <c r="B49" t="s">
        <v>1996</v>
      </c>
    </row>
    <row r="50" spans="2:7">
      <c r="B50" t="s">
        <v>1980</v>
      </c>
      <c r="C50">
        <v>239</v>
      </c>
      <c r="D50" t="s">
        <v>2003</v>
      </c>
      <c r="G50" s="633"/>
    </row>
    <row r="51" spans="2:7">
      <c r="B51" t="s">
        <v>1982</v>
      </c>
      <c r="C51">
        <f>+C50</f>
        <v>239</v>
      </c>
      <c r="D51" t="s">
        <v>2003</v>
      </c>
      <c r="G51" s="636"/>
    </row>
    <row r="52" spans="2:7">
      <c r="B52" t="s">
        <v>1984</v>
      </c>
      <c r="C52">
        <f>+C51</f>
        <v>239</v>
      </c>
      <c r="D52" t="s">
        <v>2003</v>
      </c>
      <c r="G52" s="634"/>
    </row>
    <row r="53" spans="2:7">
      <c r="B53" t="s">
        <v>1986</v>
      </c>
      <c r="C53">
        <f>+C52</f>
        <v>239</v>
      </c>
      <c r="D53" t="s">
        <v>2003</v>
      </c>
    </row>
    <row r="54" spans="2:7">
      <c r="B54" t="s">
        <v>31</v>
      </c>
      <c r="C54">
        <f>+C53</f>
        <v>239</v>
      </c>
      <c r="D54" t="s">
        <v>2003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filterMode="1">
    <tabColor theme="2" tint="-9.9978637043366805E-2"/>
  </sheetPr>
  <dimension ref="B2:K377"/>
  <sheetViews>
    <sheetView zoomScaleNormal="100" workbookViewId="0">
      <selection activeCell="H381" sqref="H381"/>
    </sheetView>
  </sheetViews>
  <sheetFormatPr defaultColWidth="8.7265625" defaultRowHeight="14.5"/>
  <cols>
    <col min="1" max="1" width="2.1796875" customWidth="1"/>
    <col min="2" max="2" width="115" hidden="1" customWidth="1"/>
    <col min="3" max="3" width="63" customWidth="1"/>
    <col min="4" max="4" width="11.54296875" customWidth="1"/>
    <col min="5" max="5" width="21.54296875" style="30" bestFit="1" customWidth="1"/>
    <col min="6" max="6" width="17.54296875" style="30" bestFit="1" customWidth="1"/>
    <col min="7" max="7" width="20.1796875" style="30" bestFit="1" customWidth="1"/>
    <col min="8" max="8" width="12.7265625" bestFit="1" customWidth="1"/>
    <col min="9" max="9" width="14" customWidth="1"/>
    <col min="11" max="11" width="30.54296875" hidden="1" customWidth="1"/>
    <col min="12" max="12" width="15" bestFit="1" customWidth="1"/>
  </cols>
  <sheetData>
    <row r="2" spans="2:11" s="322" customFormat="1" ht="30" customHeight="1">
      <c r="B2" s="320" t="s">
        <v>66</v>
      </c>
      <c r="C2" s="320" t="s">
        <v>195</v>
      </c>
      <c r="D2" s="320" t="s">
        <v>68</v>
      </c>
      <c r="E2" s="320" t="s">
        <v>69</v>
      </c>
      <c r="F2" s="320" t="s">
        <v>70</v>
      </c>
      <c r="G2" s="320" t="s">
        <v>71</v>
      </c>
      <c r="H2" s="320" t="s">
        <v>72</v>
      </c>
      <c r="I2" s="321" t="s">
        <v>73</v>
      </c>
      <c r="J2" s="320" t="s">
        <v>74</v>
      </c>
      <c r="K2" s="320" t="s">
        <v>75</v>
      </c>
    </row>
    <row r="3" spans="2:11" s="322" customFormat="1" hidden="1">
      <c r="B3" s="323" t="s">
        <v>196</v>
      </c>
      <c r="C3" s="323"/>
      <c r="D3" s="320"/>
      <c r="E3" s="320" t="s">
        <v>197</v>
      </c>
      <c r="F3" s="320" t="s">
        <v>198</v>
      </c>
      <c r="G3" s="320"/>
      <c r="H3" s="324"/>
      <c r="I3" s="324"/>
      <c r="J3" s="324">
        <v>0</v>
      </c>
      <c r="K3" s="324"/>
    </row>
    <row r="4" spans="2:11" s="322" customFormat="1" hidden="1">
      <c r="B4" s="323" t="s">
        <v>199</v>
      </c>
      <c r="C4" s="323"/>
      <c r="D4" s="320"/>
      <c r="E4" s="325" t="s">
        <v>182</v>
      </c>
      <c r="F4" s="320" t="s">
        <v>198</v>
      </c>
      <c r="G4" s="320"/>
      <c r="H4" s="324"/>
      <c r="I4" s="324"/>
      <c r="J4" s="324">
        <v>0</v>
      </c>
      <c r="K4" s="324"/>
    </row>
    <row r="5" spans="2:11" s="322" customFormat="1" hidden="1">
      <c r="B5" s="323" t="s">
        <v>200</v>
      </c>
      <c r="C5" s="323"/>
      <c r="D5" s="320"/>
      <c r="E5" s="320" t="s">
        <v>182</v>
      </c>
      <c r="F5" s="320" t="s">
        <v>201</v>
      </c>
      <c r="G5" s="320"/>
      <c r="H5" s="324"/>
      <c r="I5" s="324"/>
      <c r="J5" s="324">
        <v>0</v>
      </c>
      <c r="K5" s="324"/>
    </row>
    <row r="6" spans="2:11" s="322" customFormat="1" hidden="1">
      <c r="B6" s="323" t="s">
        <v>202</v>
      </c>
      <c r="C6" s="323"/>
      <c r="D6" s="320"/>
      <c r="E6" s="320" t="s">
        <v>203</v>
      </c>
      <c r="F6" s="320" t="s">
        <v>201</v>
      </c>
      <c r="G6" s="320"/>
      <c r="H6" s="324"/>
      <c r="I6" s="324"/>
      <c r="J6" s="324">
        <v>0</v>
      </c>
      <c r="K6" s="324"/>
    </row>
    <row r="7" spans="2:11" s="322" customFormat="1" hidden="1">
      <c r="B7" s="323" t="s">
        <v>204</v>
      </c>
      <c r="C7" s="323"/>
      <c r="D7" s="320"/>
      <c r="E7" s="320" t="s">
        <v>203</v>
      </c>
      <c r="F7" s="320" t="s">
        <v>201</v>
      </c>
      <c r="G7" s="320"/>
      <c r="H7" s="324"/>
      <c r="I7" s="324"/>
      <c r="J7" s="324">
        <v>0</v>
      </c>
      <c r="K7" s="324"/>
    </row>
    <row r="8" spans="2:11" s="322" customFormat="1" hidden="1">
      <c r="B8" s="323" t="s">
        <v>205</v>
      </c>
      <c r="C8" s="323"/>
      <c r="D8" s="320"/>
      <c r="E8" s="320" t="s">
        <v>206</v>
      </c>
      <c r="F8" s="320" t="s">
        <v>198</v>
      </c>
      <c r="G8" s="320"/>
      <c r="H8" s="324"/>
      <c r="I8" s="324"/>
      <c r="J8" s="324">
        <v>0</v>
      </c>
      <c r="K8" s="324"/>
    </row>
    <row r="9" spans="2:11" hidden="1">
      <c r="B9" s="324" t="s">
        <v>207</v>
      </c>
      <c r="C9" s="324"/>
      <c r="D9" s="324"/>
      <c r="E9" s="325" t="s">
        <v>182</v>
      </c>
      <c r="F9" s="325" t="s">
        <v>198</v>
      </c>
      <c r="G9" s="324">
        <v>6</v>
      </c>
      <c r="H9" s="324"/>
      <c r="I9" s="324"/>
      <c r="J9" s="324">
        <v>0</v>
      </c>
      <c r="K9" s="324"/>
    </row>
    <row r="10" spans="2:11" hidden="1">
      <c r="B10" s="324" t="s">
        <v>208</v>
      </c>
      <c r="C10" s="324"/>
      <c r="D10" s="324"/>
      <c r="E10" s="325" t="s">
        <v>182</v>
      </c>
      <c r="F10" s="325" t="s">
        <v>198</v>
      </c>
      <c r="G10" s="324">
        <v>1</v>
      </c>
      <c r="H10" s="324"/>
      <c r="I10" s="324"/>
      <c r="J10" s="324">
        <v>0</v>
      </c>
      <c r="K10" s="324"/>
    </row>
    <row r="11" spans="2:11" hidden="1">
      <c r="B11" s="324" t="s">
        <v>209</v>
      </c>
      <c r="C11" s="324"/>
      <c r="D11" s="324"/>
      <c r="E11" s="325" t="s">
        <v>182</v>
      </c>
      <c r="F11" s="325" t="s">
        <v>198</v>
      </c>
      <c r="G11" s="324">
        <v>1</v>
      </c>
      <c r="H11" s="324"/>
      <c r="I11" s="324"/>
      <c r="J11" s="324">
        <v>0</v>
      </c>
      <c r="K11" s="324"/>
    </row>
    <row r="12" spans="2:11" hidden="1">
      <c r="B12" s="324" t="s">
        <v>210</v>
      </c>
      <c r="C12" s="324"/>
      <c r="D12" s="324"/>
      <c r="E12" s="325" t="s">
        <v>182</v>
      </c>
      <c r="F12" s="325" t="s">
        <v>198</v>
      </c>
      <c r="G12" s="324">
        <v>1</v>
      </c>
      <c r="H12" s="324"/>
      <c r="I12" s="324"/>
      <c r="J12" s="324">
        <v>0</v>
      </c>
      <c r="K12" s="324"/>
    </row>
    <row r="13" spans="2:11" hidden="1">
      <c r="B13" s="324" t="s">
        <v>211</v>
      </c>
      <c r="C13" s="324"/>
      <c r="D13" s="324"/>
      <c r="E13" s="325" t="s">
        <v>182</v>
      </c>
      <c r="F13" s="325" t="s">
        <v>198</v>
      </c>
      <c r="G13" s="324">
        <v>1</v>
      </c>
      <c r="H13" s="324"/>
      <c r="I13" s="324"/>
      <c r="J13" s="324">
        <v>0</v>
      </c>
      <c r="K13" s="324"/>
    </row>
    <row r="14" spans="2:11" hidden="1">
      <c r="B14" s="324" t="s">
        <v>212</v>
      </c>
      <c r="C14" s="324"/>
      <c r="D14" s="324"/>
      <c r="E14" s="325" t="s">
        <v>182</v>
      </c>
      <c r="F14" s="325" t="s">
        <v>198</v>
      </c>
      <c r="G14" s="324">
        <v>1</v>
      </c>
      <c r="H14" s="324"/>
      <c r="I14" s="324"/>
      <c r="J14" s="324">
        <v>0</v>
      </c>
      <c r="K14" s="324"/>
    </row>
    <row r="15" spans="2:11" hidden="1">
      <c r="B15" s="324" t="s">
        <v>213</v>
      </c>
      <c r="C15" s="324"/>
      <c r="D15" s="324"/>
      <c r="E15" s="325" t="s">
        <v>182</v>
      </c>
      <c r="F15" s="325" t="s">
        <v>198</v>
      </c>
      <c r="G15" s="324">
        <v>1</v>
      </c>
      <c r="H15" s="324"/>
      <c r="I15" s="324"/>
      <c r="J15" s="324">
        <v>0</v>
      </c>
      <c r="K15" s="324"/>
    </row>
    <row r="16" spans="2:11" hidden="1">
      <c r="B16" s="324" t="s">
        <v>214</v>
      </c>
      <c r="C16" s="324"/>
      <c r="D16" s="324"/>
      <c r="E16" s="325" t="s">
        <v>182</v>
      </c>
      <c r="F16" s="325" t="s">
        <v>198</v>
      </c>
      <c r="G16" s="324">
        <v>1</v>
      </c>
      <c r="H16" s="324"/>
      <c r="I16" s="324"/>
      <c r="J16" s="324">
        <v>0</v>
      </c>
      <c r="K16" s="324"/>
    </row>
    <row r="17" spans="2:11" hidden="1">
      <c r="B17" s="324" t="s">
        <v>215</v>
      </c>
      <c r="C17" s="324"/>
      <c r="D17" s="324"/>
      <c r="E17" s="325" t="s">
        <v>182</v>
      </c>
      <c r="F17" s="325" t="s">
        <v>198</v>
      </c>
      <c r="G17" s="324">
        <v>1</v>
      </c>
      <c r="H17" s="324"/>
      <c r="I17" s="324"/>
      <c r="J17" s="324">
        <v>0</v>
      </c>
      <c r="K17" s="324"/>
    </row>
    <row r="18" spans="2:11" hidden="1">
      <c r="B18" s="324" t="s">
        <v>216</v>
      </c>
      <c r="C18" s="324"/>
      <c r="D18" s="324"/>
      <c r="E18" s="325" t="s">
        <v>182</v>
      </c>
      <c r="F18" s="325" t="s">
        <v>198</v>
      </c>
      <c r="G18" s="324">
        <v>6</v>
      </c>
      <c r="H18" s="324"/>
      <c r="I18" s="324"/>
      <c r="J18" s="324">
        <v>0</v>
      </c>
      <c r="K18" s="324"/>
    </row>
    <row r="19" spans="2:11" hidden="1">
      <c r="B19" s="324" t="s">
        <v>217</v>
      </c>
      <c r="C19" s="324"/>
      <c r="D19" s="324"/>
      <c r="E19" s="325" t="s">
        <v>182</v>
      </c>
      <c r="F19" s="325" t="s">
        <v>198</v>
      </c>
      <c r="G19" s="324">
        <v>6</v>
      </c>
      <c r="H19" s="324"/>
      <c r="I19" s="324"/>
      <c r="J19" s="324">
        <v>0</v>
      </c>
      <c r="K19" s="324"/>
    </row>
    <row r="20" spans="2:11" hidden="1">
      <c r="B20" s="324" t="s">
        <v>218</v>
      </c>
      <c r="C20" s="324"/>
      <c r="D20" s="324"/>
      <c r="E20" s="325" t="s">
        <v>182</v>
      </c>
      <c r="F20" s="325" t="s">
        <v>198</v>
      </c>
      <c r="G20" s="324">
        <v>5</v>
      </c>
      <c r="H20" s="324"/>
      <c r="I20" s="324"/>
      <c r="J20" s="324">
        <v>0</v>
      </c>
      <c r="K20" s="324"/>
    </row>
    <row r="21" spans="2:11" hidden="1">
      <c r="B21" s="324" t="s">
        <v>219</v>
      </c>
      <c r="C21" s="324"/>
      <c r="D21" s="324"/>
      <c r="E21" s="325" t="s">
        <v>182</v>
      </c>
      <c r="F21" s="325" t="s">
        <v>198</v>
      </c>
      <c r="G21" s="324">
        <v>5</v>
      </c>
      <c r="H21" s="324"/>
      <c r="I21" s="324"/>
      <c r="J21" s="324">
        <v>0</v>
      </c>
      <c r="K21" s="324"/>
    </row>
    <row r="22" spans="2:11" hidden="1">
      <c r="B22" s="324" t="s">
        <v>220</v>
      </c>
      <c r="C22" s="324"/>
      <c r="D22" s="324"/>
      <c r="E22" s="325" t="s">
        <v>182</v>
      </c>
      <c r="F22" s="325" t="s">
        <v>198</v>
      </c>
      <c r="G22" s="324">
        <v>1</v>
      </c>
      <c r="H22" s="324"/>
      <c r="I22" s="324"/>
      <c r="J22" s="324">
        <v>0</v>
      </c>
      <c r="K22" s="324"/>
    </row>
    <row r="23" spans="2:11" hidden="1">
      <c r="B23" s="324" t="s">
        <v>221</v>
      </c>
      <c r="C23" s="324"/>
      <c r="D23" s="324"/>
      <c r="E23" s="325" t="s">
        <v>182</v>
      </c>
      <c r="F23" s="325" t="s">
        <v>198</v>
      </c>
      <c r="G23" s="324">
        <v>1</v>
      </c>
      <c r="H23" s="324"/>
      <c r="I23" s="324"/>
      <c r="J23" s="324">
        <v>0</v>
      </c>
      <c r="K23" s="324"/>
    </row>
    <row r="24" spans="2:11">
      <c r="B24" s="324" t="s">
        <v>222</v>
      </c>
      <c r="C24" s="324" t="s">
        <v>223</v>
      </c>
      <c r="D24" s="324"/>
      <c r="E24" s="325" t="s">
        <v>182</v>
      </c>
      <c r="F24" s="325" t="s">
        <v>79</v>
      </c>
      <c r="G24" s="325">
        <v>100</v>
      </c>
      <c r="H24" s="324">
        <v>1.38</v>
      </c>
      <c r="I24" s="324">
        <v>1.38</v>
      </c>
      <c r="J24" s="324">
        <v>138</v>
      </c>
      <c r="K24" s="324"/>
    </row>
    <row r="25" spans="2:11">
      <c r="B25" s="324" t="s">
        <v>224</v>
      </c>
      <c r="C25" s="324" t="s">
        <v>225</v>
      </c>
      <c r="D25" s="324"/>
      <c r="E25" s="325" t="s">
        <v>182</v>
      </c>
      <c r="F25" s="325" t="s">
        <v>79</v>
      </c>
      <c r="G25" s="325">
        <v>12</v>
      </c>
      <c r="H25" s="324">
        <v>1.55</v>
      </c>
      <c r="I25" s="324">
        <v>1.55</v>
      </c>
      <c r="J25" s="324">
        <v>18.600000000000001</v>
      </c>
      <c r="K25" s="324"/>
    </row>
    <row r="26" spans="2:11">
      <c r="B26" s="324" t="s">
        <v>226</v>
      </c>
      <c r="C26" s="324" t="s">
        <v>227</v>
      </c>
      <c r="D26" s="324"/>
      <c r="E26" s="325" t="s">
        <v>182</v>
      </c>
      <c r="F26" s="325" t="s">
        <v>79</v>
      </c>
      <c r="G26" s="325">
        <v>6</v>
      </c>
      <c r="H26" s="324">
        <v>1.29</v>
      </c>
      <c r="I26" s="324">
        <v>1.29</v>
      </c>
      <c r="J26" s="324">
        <v>7.74</v>
      </c>
      <c r="K26" s="324"/>
    </row>
    <row r="27" spans="2:11">
      <c r="B27" s="324" t="s">
        <v>228</v>
      </c>
      <c r="C27" s="324" t="s">
        <v>229</v>
      </c>
      <c r="D27" s="324"/>
      <c r="E27" s="325" t="s">
        <v>182</v>
      </c>
      <c r="F27" s="325" t="s">
        <v>79</v>
      </c>
      <c r="G27" s="325">
        <v>12</v>
      </c>
      <c r="H27" s="324">
        <v>3.2</v>
      </c>
      <c r="I27" s="324">
        <v>3.2</v>
      </c>
      <c r="J27" s="324">
        <v>38.400000000000006</v>
      </c>
      <c r="K27" s="324"/>
    </row>
    <row r="28" spans="2:11">
      <c r="B28" s="324" t="s">
        <v>230</v>
      </c>
      <c r="C28" s="324" t="s">
        <v>231</v>
      </c>
      <c r="D28" s="324"/>
      <c r="E28" s="325" t="s">
        <v>182</v>
      </c>
      <c r="F28" s="325" t="s">
        <v>79</v>
      </c>
      <c r="G28" s="325">
        <v>6</v>
      </c>
      <c r="H28" s="324">
        <v>150</v>
      </c>
      <c r="I28" s="324">
        <v>0</v>
      </c>
      <c r="J28" s="324">
        <v>900</v>
      </c>
      <c r="K28" s="324" t="s">
        <v>232</v>
      </c>
    </row>
    <row r="29" spans="2:11">
      <c r="B29" s="324" t="s">
        <v>233</v>
      </c>
      <c r="C29" s="324" t="s">
        <v>234</v>
      </c>
      <c r="D29" s="324"/>
      <c r="E29" s="325" t="s">
        <v>182</v>
      </c>
      <c r="F29" s="325" t="s">
        <v>79</v>
      </c>
      <c r="G29" s="325">
        <v>12</v>
      </c>
      <c r="H29" s="324">
        <v>1.2470000000000001</v>
      </c>
      <c r="I29" s="324">
        <v>1.2470000000000001</v>
      </c>
      <c r="J29" s="324">
        <v>14.964000000000002</v>
      </c>
      <c r="K29" s="324"/>
    </row>
    <row r="30" spans="2:11">
      <c r="B30" s="324" t="s">
        <v>235</v>
      </c>
      <c r="C30" s="324" t="s">
        <v>236</v>
      </c>
      <c r="D30" s="324"/>
      <c r="E30" s="325" t="s">
        <v>182</v>
      </c>
      <c r="F30" s="325" t="s">
        <v>79</v>
      </c>
      <c r="G30" s="325">
        <v>12</v>
      </c>
      <c r="H30" s="324">
        <v>2</v>
      </c>
      <c r="I30" s="324">
        <v>2</v>
      </c>
      <c r="J30" s="324">
        <v>24</v>
      </c>
      <c r="K30" s="324"/>
    </row>
    <row r="31" spans="2:11">
      <c r="B31" s="324" t="s">
        <v>237</v>
      </c>
      <c r="C31" s="324" t="s">
        <v>238</v>
      </c>
      <c r="D31" s="324"/>
      <c r="E31" s="325" t="s">
        <v>182</v>
      </c>
      <c r="F31" s="325" t="s">
        <v>79</v>
      </c>
      <c r="G31" s="325">
        <v>7</v>
      </c>
      <c r="H31" s="324">
        <v>15.96</v>
      </c>
      <c r="I31" s="324">
        <v>15.96</v>
      </c>
      <c r="J31" s="324">
        <v>111.72</v>
      </c>
      <c r="K31" s="324"/>
    </row>
    <row r="32" spans="2:11">
      <c r="B32" s="324" t="s">
        <v>239</v>
      </c>
      <c r="C32" s="324" t="s">
        <v>236</v>
      </c>
      <c r="D32" s="324"/>
      <c r="E32" s="325" t="s">
        <v>182</v>
      </c>
      <c r="F32" s="325" t="s">
        <v>79</v>
      </c>
      <c r="G32" s="325">
        <v>7</v>
      </c>
      <c r="H32" s="324">
        <v>4.4000000000000004</v>
      </c>
      <c r="I32" s="324">
        <v>4.4000000000000004</v>
      </c>
      <c r="J32" s="324">
        <v>30.800000000000004</v>
      </c>
      <c r="K32" s="324"/>
    </row>
    <row r="33" spans="2:11">
      <c r="B33" s="324" t="s">
        <v>240</v>
      </c>
      <c r="C33" s="324" t="s">
        <v>241</v>
      </c>
      <c r="D33" s="324"/>
      <c r="E33" s="325" t="s">
        <v>182</v>
      </c>
      <c r="F33" s="325" t="s">
        <v>79</v>
      </c>
      <c r="G33" s="325">
        <v>24</v>
      </c>
      <c r="H33" s="324">
        <v>0.96</v>
      </c>
      <c r="I33" s="324">
        <v>0.96</v>
      </c>
      <c r="J33" s="324">
        <v>23.04</v>
      </c>
      <c r="K33" s="324"/>
    </row>
    <row r="34" spans="2:11">
      <c r="B34" s="324" t="s">
        <v>242</v>
      </c>
      <c r="C34" s="324" t="s">
        <v>243</v>
      </c>
      <c r="D34" s="324"/>
      <c r="E34" s="325" t="s">
        <v>182</v>
      </c>
      <c r="F34" s="325" t="s">
        <v>79</v>
      </c>
      <c r="G34" s="325">
        <v>25550</v>
      </c>
      <c r="H34" s="324">
        <v>3.5734000000000002E-2</v>
      </c>
      <c r="I34" s="324">
        <v>3.5734000000000002E-2</v>
      </c>
      <c r="J34" s="324">
        <v>913.00370000000009</v>
      </c>
      <c r="K34" s="324" t="s">
        <v>244</v>
      </c>
    </row>
    <row r="35" spans="2:11">
      <c r="B35" s="324" t="s">
        <v>245</v>
      </c>
      <c r="C35" s="324" t="s">
        <v>246</v>
      </c>
      <c r="D35" s="324"/>
      <c r="E35" s="325" t="s">
        <v>182</v>
      </c>
      <c r="F35" s="325" t="s">
        <v>79</v>
      </c>
      <c r="G35" s="325">
        <v>12</v>
      </c>
      <c r="H35" s="324">
        <v>1.1599999999999999</v>
      </c>
      <c r="I35" s="324">
        <v>1.1599999999999999</v>
      </c>
      <c r="J35" s="324">
        <v>13.919999999999998</v>
      </c>
      <c r="K35" s="324"/>
    </row>
    <row r="36" spans="2:11">
      <c r="B36" s="324" t="s">
        <v>247</v>
      </c>
      <c r="C36" s="324" t="s">
        <v>248</v>
      </c>
      <c r="D36" s="324"/>
      <c r="E36" s="325" t="s">
        <v>182</v>
      </c>
      <c r="F36" s="325" t="s">
        <v>79</v>
      </c>
      <c r="G36" s="325">
        <v>3</v>
      </c>
      <c r="H36" s="324">
        <v>4.5999999999999996</v>
      </c>
      <c r="I36" s="324">
        <v>4.5999999999999996</v>
      </c>
      <c r="J36" s="324">
        <v>13.799999999999999</v>
      </c>
      <c r="K36" s="324" t="s">
        <v>249</v>
      </c>
    </row>
    <row r="37" spans="2:11">
      <c r="B37" s="324" t="s">
        <v>250</v>
      </c>
      <c r="C37" s="324" t="s">
        <v>83</v>
      </c>
      <c r="D37" s="324">
        <v>4052336</v>
      </c>
      <c r="E37" s="325" t="s">
        <v>183</v>
      </c>
      <c r="F37" s="325" t="s">
        <v>79</v>
      </c>
      <c r="G37" s="325">
        <v>1</v>
      </c>
      <c r="H37" s="324">
        <v>109</v>
      </c>
      <c r="I37" s="324">
        <v>109</v>
      </c>
      <c r="J37" s="324">
        <v>109</v>
      </c>
      <c r="K37" s="324"/>
    </row>
    <row r="38" spans="2:11">
      <c r="B38" s="324" t="s">
        <v>251</v>
      </c>
      <c r="C38" s="324" t="s">
        <v>252</v>
      </c>
      <c r="D38" s="324">
        <v>4052179</v>
      </c>
      <c r="E38" s="325" t="s">
        <v>183</v>
      </c>
      <c r="F38" s="325" t="s">
        <v>79</v>
      </c>
      <c r="G38" s="325">
        <v>1</v>
      </c>
      <c r="H38" s="324">
        <v>38.200000000000003</v>
      </c>
      <c r="I38" s="324">
        <v>38.200000000000003</v>
      </c>
      <c r="J38" s="324">
        <v>38.200000000000003</v>
      </c>
      <c r="K38" s="324"/>
    </row>
    <row r="39" spans="2:11">
      <c r="B39" s="324" t="s">
        <v>251</v>
      </c>
      <c r="C39" s="324" t="s">
        <v>252</v>
      </c>
      <c r="D39" s="324">
        <v>4252310</v>
      </c>
      <c r="E39" s="325" t="s">
        <v>183</v>
      </c>
      <c r="F39" s="325" t="s">
        <v>79</v>
      </c>
      <c r="G39" s="325">
        <v>0</v>
      </c>
      <c r="H39" s="324">
        <v>38.200000000000003</v>
      </c>
      <c r="I39" s="324">
        <v>38.200000000000003</v>
      </c>
      <c r="J39" s="324">
        <v>0</v>
      </c>
      <c r="K39" s="324"/>
    </row>
    <row r="40" spans="2:11">
      <c r="B40" s="324" t="s">
        <v>251</v>
      </c>
      <c r="C40" s="324" t="s">
        <v>252</v>
      </c>
      <c r="D40" s="324">
        <v>4052312</v>
      </c>
      <c r="E40" s="325" t="s">
        <v>183</v>
      </c>
      <c r="F40" s="325" t="s">
        <v>79</v>
      </c>
      <c r="G40" s="325">
        <v>0</v>
      </c>
      <c r="H40" s="324">
        <v>38.200000000000003</v>
      </c>
      <c r="I40" s="324">
        <v>38.200000000000003</v>
      </c>
      <c r="J40" s="324">
        <v>0</v>
      </c>
      <c r="K40" s="324"/>
    </row>
    <row r="41" spans="2:11">
      <c r="B41" s="324" t="s">
        <v>251</v>
      </c>
      <c r="C41" s="324" t="s">
        <v>252</v>
      </c>
      <c r="D41" s="324">
        <v>4072162</v>
      </c>
      <c r="E41" s="325" t="s">
        <v>183</v>
      </c>
      <c r="F41" s="325" t="s">
        <v>79</v>
      </c>
      <c r="G41" s="325">
        <v>0</v>
      </c>
      <c r="H41" s="324">
        <v>38.200000000000003</v>
      </c>
      <c r="I41" s="324">
        <v>38.200000000000003</v>
      </c>
      <c r="J41" s="324">
        <v>0</v>
      </c>
      <c r="K41" s="324"/>
    </row>
    <row r="42" spans="2:11">
      <c r="B42" s="324" t="s">
        <v>251</v>
      </c>
      <c r="C42" s="324" t="s">
        <v>252</v>
      </c>
      <c r="D42" s="324">
        <v>4072163</v>
      </c>
      <c r="E42" s="325" t="s">
        <v>183</v>
      </c>
      <c r="F42" s="325" t="s">
        <v>79</v>
      </c>
      <c r="G42" s="325">
        <v>0</v>
      </c>
      <c r="H42" s="324">
        <v>38.200000000000003</v>
      </c>
      <c r="I42" s="324">
        <v>38.200000000000003</v>
      </c>
      <c r="J42" s="324">
        <v>0</v>
      </c>
      <c r="K42" s="324"/>
    </row>
    <row r="43" spans="2:11">
      <c r="B43" s="324" t="s">
        <v>76</v>
      </c>
      <c r="C43" s="324" t="s">
        <v>77</v>
      </c>
      <c r="D43" s="324">
        <v>4052338</v>
      </c>
      <c r="E43" s="325" t="s">
        <v>183</v>
      </c>
      <c r="F43" s="325" t="s">
        <v>79</v>
      </c>
      <c r="G43" s="325">
        <v>1</v>
      </c>
      <c r="H43" s="324">
        <v>4</v>
      </c>
      <c r="I43" s="324">
        <v>4</v>
      </c>
      <c r="J43" s="324">
        <v>4</v>
      </c>
      <c r="K43" s="324"/>
    </row>
    <row r="44" spans="2:11">
      <c r="B44" s="324" t="s">
        <v>253</v>
      </c>
      <c r="C44" s="324" t="s">
        <v>254</v>
      </c>
      <c r="D44" s="324">
        <v>4052335</v>
      </c>
      <c r="E44" s="325" t="s">
        <v>183</v>
      </c>
      <c r="F44" s="325" t="s">
        <v>79</v>
      </c>
      <c r="G44" s="325">
        <v>1</v>
      </c>
      <c r="H44" s="324">
        <v>11.9</v>
      </c>
      <c r="I44" s="324">
        <v>11.9</v>
      </c>
      <c r="J44" s="324">
        <v>11.9</v>
      </c>
      <c r="K44" s="324"/>
    </row>
    <row r="45" spans="2:11">
      <c r="B45" s="324" t="s">
        <v>255</v>
      </c>
      <c r="C45" s="324" t="s">
        <v>256</v>
      </c>
      <c r="D45" s="324">
        <v>4052325</v>
      </c>
      <c r="E45" s="325" t="s">
        <v>183</v>
      </c>
      <c r="F45" s="325" t="s">
        <v>79</v>
      </c>
      <c r="G45" s="325">
        <v>1</v>
      </c>
      <c r="H45" s="324">
        <v>1.6</v>
      </c>
      <c r="I45" s="324">
        <v>1.6</v>
      </c>
      <c r="J45" s="324">
        <v>1.6</v>
      </c>
      <c r="K45" s="324"/>
    </row>
    <row r="46" spans="2:11">
      <c r="B46" s="324" t="s">
        <v>257</v>
      </c>
      <c r="C46" s="324" t="s">
        <v>258</v>
      </c>
      <c r="D46" s="324">
        <v>4052328</v>
      </c>
      <c r="E46" s="325" t="s">
        <v>183</v>
      </c>
      <c r="F46" s="325" t="s">
        <v>79</v>
      </c>
      <c r="G46" s="325">
        <v>1</v>
      </c>
      <c r="H46" s="324">
        <v>7.5</v>
      </c>
      <c r="I46" s="324">
        <v>7.5</v>
      </c>
      <c r="J46" s="324">
        <v>7.5</v>
      </c>
      <c r="K46" s="324"/>
    </row>
    <row r="47" spans="2:11">
      <c r="B47" s="324" t="s">
        <v>259</v>
      </c>
      <c r="C47" s="324" t="s">
        <v>260</v>
      </c>
      <c r="D47" s="324">
        <v>4052305</v>
      </c>
      <c r="E47" s="325" t="s">
        <v>183</v>
      </c>
      <c r="F47" s="325" t="s">
        <v>79</v>
      </c>
      <c r="G47" s="325">
        <v>0</v>
      </c>
      <c r="H47" s="324">
        <v>87</v>
      </c>
      <c r="I47" s="324">
        <v>87</v>
      </c>
      <c r="J47" s="324">
        <v>0</v>
      </c>
      <c r="K47" s="324"/>
    </row>
    <row r="48" spans="2:11" hidden="1">
      <c r="B48" s="324" t="s">
        <v>261</v>
      </c>
      <c r="C48" s="324"/>
      <c r="D48" s="324"/>
      <c r="E48" s="325" t="s">
        <v>191</v>
      </c>
      <c r="F48" s="325" t="s">
        <v>198</v>
      </c>
      <c r="G48" s="324"/>
      <c r="H48" s="324"/>
      <c r="I48" s="324"/>
      <c r="J48" s="324">
        <v>0</v>
      </c>
      <c r="K48" s="324"/>
    </row>
    <row r="49" spans="2:11" hidden="1">
      <c r="B49" s="324" t="s">
        <v>262</v>
      </c>
      <c r="C49" s="324"/>
      <c r="D49" s="324"/>
      <c r="E49" s="325" t="s">
        <v>191</v>
      </c>
      <c r="F49" s="325" t="s">
        <v>198</v>
      </c>
      <c r="G49" s="324"/>
      <c r="H49" s="324"/>
      <c r="I49" s="324"/>
      <c r="J49" s="324">
        <v>0</v>
      </c>
      <c r="K49" s="324"/>
    </row>
    <row r="50" spans="2:11" hidden="1">
      <c r="B50" s="324" t="s">
        <v>263</v>
      </c>
      <c r="C50" s="324"/>
      <c r="D50" s="324"/>
      <c r="E50" s="325" t="s">
        <v>191</v>
      </c>
      <c r="F50" s="325" t="s">
        <v>198</v>
      </c>
      <c r="G50" s="324"/>
      <c r="H50" s="324"/>
      <c r="I50" s="324"/>
      <c r="J50" s="324">
        <v>0</v>
      </c>
      <c r="K50" s="324"/>
    </row>
    <row r="51" spans="2:11">
      <c r="B51" s="324" t="s">
        <v>264</v>
      </c>
      <c r="C51" s="324" t="s">
        <v>265</v>
      </c>
      <c r="D51" s="324">
        <v>4052306</v>
      </c>
      <c r="E51" s="325" t="s">
        <v>183</v>
      </c>
      <c r="F51" s="325" t="s">
        <v>79</v>
      </c>
      <c r="G51" s="325">
        <v>0</v>
      </c>
      <c r="H51" s="324">
        <v>5.45</v>
      </c>
      <c r="I51" s="324">
        <v>5.45</v>
      </c>
      <c r="J51" s="324">
        <v>0</v>
      </c>
      <c r="K51" s="324"/>
    </row>
    <row r="52" spans="2:11">
      <c r="B52" s="324" t="s">
        <v>266</v>
      </c>
      <c r="C52" s="324" t="s">
        <v>267</v>
      </c>
      <c r="D52" s="324">
        <v>4073160</v>
      </c>
      <c r="E52" s="325" t="s">
        <v>183</v>
      </c>
      <c r="F52" s="325" t="s">
        <v>79</v>
      </c>
      <c r="G52" s="325">
        <v>1</v>
      </c>
      <c r="H52" s="324">
        <v>10.1</v>
      </c>
      <c r="I52" s="324">
        <v>10.1</v>
      </c>
      <c r="J52" s="324">
        <v>10.1</v>
      </c>
      <c r="K52" s="324"/>
    </row>
    <row r="53" spans="2:11">
      <c r="B53" s="324" t="s">
        <v>268</v>
      </c>
      <c r="C53" s="324" t="s">
        <v>269</v>
      </c>
      <c r="D53" s="324">
        <v>4052323</v>
      </c>
      <c r="E53" s="325" t="s">
        <v>183</v>
      </c>
      <c r="F53" s="325" t="s">
        <v>79</v>
      </c>
      <c r="G53" s="325">
        <v>1</v>
      </c>
      <c r="H53" s="324">
        <v>18</v>
      </c>
      <c r="I53" s="324">
        <v>18</v>
      </c>
      <c r="J53" s="324">
        <v>18</v>
      </c>
      <c r="K53" s="324"/>
    </row>
    <row r="54" spans="2:11" hidden="1">
      <c r="B54" s="324" t="s">
        <v>270</v>
      </c>
      <c r="C54" s="324"/>
      <c r="D54" s="324"/>
      <c r="E54" s="325" t="s">
        <v>191</v>
      </c>
      <c r="F54" s="325" t="s">
        <v>198</v>
      </c>
      <c r="G54" s="324"/>
      <c r="H54" s="324"/>
      <c r="I54" s="324"/>
      <c r="J54" s="324">
        <v>0</v>
      </c>
      <c r="K54" s="324"/>
    </row>
    <row r="55" spans="2:11" hidden="1">
      <c r="B55" s="324" t="s">
        <v>271</v>
      </c>
      <c r="C55" s="324"/>
      <c r="D55" s="324"/>
      <c r="E55" s="325" t="s">
        <v>191</v>
      </c>
      <c r="F55" s="325" t="s">
        <v>198</v>
      </c>
      <c r="G55" s="324"/>
      <c r="H55" s="324"/>
      <c r="I55" s="324"/>
      <c r="J55" s="324">
        <v>0</v>
      </c>
      <c r="K55" s="324"/>
    </row>
    <row r="56" spans="2:11" hidden="1">
      <c r="B56" s="324" t="s">
        <v>272</v>
      </c>
      <c r="C56" s="324"/>
      <c r="D56" s="324"/>
      <c r="E56" s="325" t="s">
        <v>191</v>
      </c>
      <c r="F56" s="325" t="s">
        <v>198</v>
      </c>
      <c r="G56" s="324"/>
      <c r="H56" s="324"/>
      <c r="I56" s="324"/>
      <c r="J56" s="324">
        <v>0</v>
      </c>
      <c r="K56" s="324"/>
    </row>
    <row r="57" spans="2:11" hidden="1">
      <c r="B57" s="324" t="s">
        <v>273</v>
      </c>
      <c r="C57" s="324"/>
      <c r="D57" s="324"/>
      <c r="E57" s="325" t="s">
        <v>191</v>
      </c>
      <c r="F57" s="325" t="s">
        <v>198</v>
      </c>
      <c r="G57" s="324"/>
      <c r="H57" s="324"/>
      <c r="I57" s="324"/>
      <c r="J57" s="324">
        <v>0</v>
      </c>
      <c r="K57" s="324"/>
    </row>
    <row r="58" spans="2:11" hidden="1">
      <c r="B58" s="324" t="s">
        <v>274</v>
      </c>
      <c r="C58" s="324"/>
      <c r="D58" s="324"/>
      <c r="E58" s="325" t="s">
        <v>191</v>
      </c>
      <c r="F58" s="325" t="s">
        <v>198</v>
      </c>
      <c r="G58" s="324"/>
      <c r="H58" s="324"/>
      <c r="I58" s="324"/>
      <c r="J58" s="324">
        <v>0</v>
      </c>
      <c r="K58" s="324"/>
    </row>
    <row r="59" spans="2:11" hidden="1">
      <c r="B59" s="324" t="s">
        <v>275</v>
      </c>
      <c r="C59" s="324"/>
      <c r="D59" s="324"/>
      <c r="E59" s="325" t="s">
        <v>191</v>
      </c>
      <c r="F59" s="325" t="s">
        <v>198</v>
      </c>
      <c r="G59" s="324"/>
      <c r="H59" s="324"/>
      <c r="I59" s="324"/>
      <c r="J59" s="324">
        <v>0</v>
      </c>
      <c r="K59" s="324"/>
    </row>
    <row r="60" spans="2:11">
      <c r="B60" s="324" t="s">
        <v>120</v>
      </c>
      <c r="C60" s="324" t="s">
        <v>121</v>
      </c>
      <c r="D60" s="324">
        <v>4052301</v>
      </c>
      <c r="E60" s="325" t="s">
        <v>183</v>
      </c>
      <c r="F60" s="325" t="s">
        <v>79</v>
      </c>
      <c r="G60" s="325">
        <v>1</v>
      </c>
      <c r="H60" s="324">
        <v>9</v>
      </c>
      <c r="I60" s="324">
        <v>9</v>
      </c>
      <c r="J60" s="324">
        <v>9</v>
      </c>
      <c r="K60" s="324"/>
    </row>
    <row r="61" spans="2:11">
      <c r="B61" s="324" t="s">
        <v>276</v>
      </c>
      <c r="C61" s="324" t="s">
        <v>115</v>
      </c>
      <c r="D61" s="324">
        <v>4073009</v>
      </c>
      <c r="E61" s="325" t="s">
        <v>183</v>
      </c>
      <c r="F61" s="325" t="s">
        <v>79</v>
      </c>
      <c r="G61" s="325">
        <v>1</v>
      </c>
      <c r="H61" s="324">
        <v>9</v>
      </c>
      <c r="I61" s="324">
        <v>9</v>
      </c>
      <c r="J61" s="324">
        <v>9</v>
      </c>
      <c r="K61" s="324"/>
    </row>
    <row r="62" spans="2:11">
      <c r="B62" s="324" t="s">
        <v>277</v>
      </c>
      <c r="C62" s="324" t="s">
        <v>278</v>
      </c>
      <c r="D62" s="324">
        <v>4000480</v>
      </c>
      <c r="E62" s="325" t="s">
        <v>183</v>
      </c>
      <c r="F62" s="325" t="s">
        <v>79</v>
      </c>
      <c r="G62" s="325">
        <v>5</v>
      </c>
      <c r="H62" s="324">
        <v>0.95</v>
      </c>
      <c r="I62" s="324">
        <v>0.95</v>
      </c>
      <c r="J62" s="324">
        <v>4.75</v>
      </c>
      <c r="K62" s="324"/>
    </row>
    <row r="63" spans="2:11">
      <c r="B63" s="324" t="s">
        <v>277</v>
      </c>
      <c r="C63" s="324" t="s">
        <v>278</v>
      </c>
      <c r="D63" s="324">
        <v>4000481</v>
      </c>
      <c r="E63" s="325" t="s">
        <v>183</v>
      </c>
      <c r="F63" s="325" t="s">
        <v>79</v>
      </c>
      <c r="G63" s="325">
        <v>0</v>
      </c>
      <c r="H63" s="324">
        <v>0.95</v>
      </c>
      <c r="I63" s="324">
        <v>0.95</v>
      </c>
      <c r="J63" s="324">
        <v>0</v>
      </c>
      <c r="K63" s="324"/>
    </row>
    <row r="64" spans="2:11">
      <c r="B64" s="324" t="s">
        <v>277</v>
      </c>
      <c r="C64" s="324" t="s">
        <v>278</v>
      </c>
      <c r="D64" s="324">
        <v>4000482</v>
      </c>
      <c r="E64" s="325" t="s">
        <v>183</v>
      </c>
      <c r="F64" s="325" t="s">
        <v>79</v>
      </c>
      <c r="G64" s="325">
        <v>0</v>
      </c>
      <c r="H64" s="324">
        <v>0.95</v>
      </c>
      <c r="I64" s="324">
        <v>0.95</v>
      </c>
      <c r="J64" s="324">
        <v>0</v>
      </c>
      <c r="K64" s="324"/>
    </row>
    <row r="65" spans="2:11">
      <c r="B65" s="324" t="s">
        <v>277</v>
      </c>
      <c r="C65" s="324" t="s">
        <v>278</v>
      </c>
      <c r="D65" s="324">
        <v>4000483</v>
      </c>
      <c r="E65" s="325" t="s">
        <v>183</v>
      </c>
      <c r="F65" s="325" t="s">
        <v>79</v>
      </c>
      <c r="G65" s="325">
        <v>0</v>
      </c>
      <c r="H65" s="324">
        <v>0.95</v>
      </c>
      <c r="I65" s="324">
        <v>0.95</v>
      </c>
      <c r="J65" s="324">
        <v>0</v>
      </c>
      <c r="K65" s="324"/>
    </row>
    <row r="66" spans="2:11">
      <c r="B66" s="324" t="s">
        <v>279</v>
      </c>
      <c r="C66" s="324" t="s">
        <v>99</v>
      </c>
      <c r="D66" s="324">
        <v>4052330</v>
      </c>
      <c r="E66" s="325" t="s">
        <v>183</v>
      </c>
      <c r="F66" s="325" t="s">
        <v>79</v>
      </c>
      <c r="G66" s="325">
        <v>1</v>
      </c>
      <c r="H66" s="324">
        <v>0.8</v>
      </c>
      <c r="I66" s="324">
        <v>0.8</v>
      </c>
      <c r="J66" s="324">
        <v>0.8</v>
      </c>
      <c r="K66" s="324"/>
    </row>
    <row r="67" spans="2:11">
      <c r="B67" s="324" t="s">
        <v>126</v>
      </c>
      <c r="C67" s="324" t="s">
        <v>252</v>
      </c>
      <c r="D67" s="324">
        <v>4056823</v>
      </c>
      <c r="E67" s="325" t="s">
        <v>184</v>
      </c>
      <c r="F67" s="325" t="s">
        <v>79</v>
      </c>
      <c r="G67" s="325">
        <v>4</v>
      </c>
      <c r="H67" s="324">
        <v>34</v>
      </c>
      <c r="I67" s="324">
        <v>34</v>
      </c>
      <c r="J67" s="324">
        <v>136</v>
      </c>
      <c r="K67" s="324"/>
    </row>
    <row r="68" spans="2:11">
      <c r="B68" s="324" t="s">
        <v>280</v>
      </c>
      <c r="C68" s="324" t="s">
        <v>281</v>
      </c>
      <c r="D68" s="324"/>
      <c r="E68" s="325" t="s">
        <v>192</v>
      </c>
      <c r="F68" s="325" t="s">
        <v>79</v>
      </c>
      <c r="G68" s="324">
        <v>1</v>
      </c>
      <c r="H68" s="324">
        <v>150</v>
      </c>
      <c r="I68" s="324">
        <v>150</v>
      </c>
      <c r="J68" s="324">
        <v>150</v>
      </c>
      <c r="K68" s="324"/>
    </row>
    <row r="69" spans="2:11">
      <c r="B69" s="324" t="s">
        <v>282</v>
      </c>
      <c r="C69" s="324" t="s">
        <v>283</v>
      </c>
      <c r="D69" s="324"/>
      <c r="E69" s="325" t="s">
        <v>192</v>
      </c>
      <c r="F69" s="325" t="s">
        <v>79</v>
      </c>
      <c r="G69" s="324">
        <v>1</v>
      </c>
      <c r="H69" s="324">
        <v>29.95</v>
      </c>
      <c r="I69" s="324">
        <v>29.95</v>
      </c>
      <c r="J69" s="324">
        <v>29.95</v>
      </c>
      <c r="K69" s="324"/>
    </row>
    <row r="70" spans="2:11">
      <c r="B70" s="324" t="s">
        <v>284</v>
      </c>
      <c r="C70" s="324" t="s">
        <v>285</v>
      </c>
      <c r="D70" s="324"/>
      <c r="E70" s="325" t="s">
        <v>192</v>
      </c>
      <c r="F70" s="325" t="s">
        <v>79</v>
      </c>
      <c r="G70" s="324">
        <v>1</v>
      </c>
      <c r="H70" s="324">
        <v>49.95</v>
      </c>
      <c r="I70" s="324">
        <v>49.95</v>
      </c>
      <c r="J70" s="324">
        <v>49.95</v>
      </c>
      <c r="K70" s="324"/>
    </row>
    <row r="71" spans="2:11">
      <c r="B71" s="324" t="s">
        <v>286</v>
      </c>
      <c r="C71" s="324" t="s">
        <v>287</v>
      </c>
      <c r="D71" s="324"/>
      <c r="E71" s="325" t="s">
        <v>192</v>
      </c>
      <c r="F71" s="325" t="s">
        <v>79</v>
      </c>
      <c r="G71" s="324">
        <v>1</v>
      </c>
      <c r="H71" s="324">
        <v>21.95</v>
      </c>
      <c r="I71" s="324">
        <v>21.95</v>
      </c>
      <c r="J71" s="324">
        <v>21.95</v>
      </c>
      <c r="K71" s="324"/>
    </row>
    <row r="72" spans="2:11">
      <c r="B72" s="324" t="s">
        <v>288</v>
      </c>
      <c r="C72" s="324" t="s">
        <v>289</v>
      </c>
      <c r="D72" s="324"/>
      <c r="E72" s="325" t="s">
        <v>192</v>
      </c>
      <c r="F72" s="325" t="s">
        <v>79</v>
      </c>
      <c r="G72" s="324">
        <v>1</v>
      </c>
      <c r="H72" s="324">
        <v>17.95</v>
      </c>
      <c r="I72" s="324">
        <v>17.95</v>
      </c>
      <c r="J72" s="324">
        <v>17.95</v>
      </c>
      <c r="K72" s="324"/>
    </row>
    <row r="73" spans="2:11">
      <c r="B73" s="324" t="s">
        <v>290</v>
      </c>
      <c r="C73" s="324" t="s">
        <v>291</v>
      </c>
      <c r="D73" s="324"/>
      <c r="E73" s="325" t="s">
        <v>192</v>
      </c>
      <c r="F73" s="325" t="s">
        <v>79</v>
      </c>
      <c r="G73" s="324">
        <v>1</v>
      </c>
      <c r="H73" s="324">
        <v>16.95</v>
      </c>
      <c r="I73" s="324">
        <v>16.95</v>
      </c>
      <c r="J73" s="324">
        <v>16.95</v>
      </c>
      <c r="K73" s="324"/>
    </row>
    <row r="74" spans="2:11">
      <c r="B74" s="324" t="s">
        <v>292</v>
      </c>
      <c r="C74" s="324" t="s">
        <v>293</v>
      </c>
      <c r="D74" s="324"/>
      <c r="E74" s="325" t="s">
        <v>192</v>
      </c>
      <c r="F74" s="325" t="s">
        <v>79</v>
      </c>
      <c r="G74" s="324">
        <v>1</v>
      </c>
      <c r="H74" s="324">
        <v>25.95</v>
      </c>
      <c r="I74" s="324">
        <v>25.95</v>
      </c>
      <c r="J74" s="324">
        <v>25.95</v>
      </c>
      <c r="K74" s="324"/>
    </row>
    <row r="75" spans="2:11">
      <c r="B75" s="324" t="s">
        <v>294</v>
      </c>
      <c r="C75" s="324" t="s">
        <v>294</v>
      </c>
      <c r="D75" s="324"/>
      <c r="E75" s="325" t="s">
        <v>192</v>
      </c>
      <c r="F75" s="325" t="s">
        <v>79</v>
      </c>
      <c r="G75" s="324">
        <v>1</v>
      </c>
      <c r="H75" s="324">
        <v>5.95</v>
      </c>
      <c r="I75" s="324">
        <v>5.95</v>
      </c>
      <c r="J75" s="324">
        <v>5.95</v>
      </c>
      <c r="K75" s="324"/>
    </row>
    <row r="76" spans="2:11">
      <c r="B76" s="324" t="s">
        <v>295</v>
      </c>
      <c r="C76" s="324" t="s">
        <v>295</v>
      </c>
      <c r="D76" s="324"/>
      <c r="E76" s="325" t="s">
        <v>192</v>
      </c>
      <c r="F76" s="325" t="s">
        <v>79</v>
      </c>
      <c r="G76" s="324">
        <v>1</v>
      </c>
      <c r="H76" s="324">
        <v>7.25</v>
      </c>
      <c r="I76" s="324">
        <v>7.25</v>
      </c>
      <c r="J76" s="324">
        <v>7.25</v>
      </c>
      <c r="K76" s="324"/>
    </row>
    <row r="77" spans="2:11">
      <c r="B77" s="324" t="s">
        <v>296</v>
      </c>
      <c r="C77" s="324" t="s">
        <v>296</v>
      </c>
      <c r="D77" s="324"/>
      <c r="E77" s="325" t="s">
        <v>192</v>
      </c>
      <c r="F77" s="325" t="s">
        <v>79</v>
      </c>
      <c r="G77" s="324">
        <v>1</v>
      </c>
      <c r="H77" s="324">
        <v>9.25</v>
      </c>
      <c r="I77" s="324">
        <v>9.25</v>
      </c>
      <c r="J77" s="324">
        <v>9.25</v>
      </c>
      <c r="K77" s="324"/>
    </row>
    <row r="78" spans="2:11">
      <c r="B78" s="324" t="s">
        <v>297</v>
      </c>
      <c r="C78" s="324" t="s">
        <v>297</v>
      </c>
      <c r="D78" s="324"/>
      <c r="E78" s="325" t="s">
        <v>192</v>
      </c>
      <c r="F78" s="325" t="s">
        <v>79</v>
      </c>
      <c r="G78" s="324">
        <v>1</v>
      </c>
      <c r="H78" s="324">
        <v>12.15</v>
      </c>
      <c r="I78" s="324">
        <v>12.15</v>
      </c>
      <c r="J78" s="324">
        <v>12.15</v>
      </c>
      <c r="K78" s="324"/>
    </row>
    <row r="79" spans="2:11">
      <c r="B79" s="324" t="s">
        <v>298</v>
      </c>
      <c r="C79" s="324" t="s">
        <v>298</v>
      </c>
      <c r="D79" s="324"/>
      <c r="E79" s="325" t="s">
        <v>192</v>
      </c>
      <c r="F79" s="325" t="s">
        <v>79</v>
      </c>
      <c r="G79" s="324">
        <v>1</v>
      </c>
      <c r="H79" s="324">
        <v>12</v>
      </c>
      <c r="I79" s="324">
        <v>12</v>
      </c>
      <c r="J79" s="324">
        <v>12</v>
      </c>
      <c r="K79" s="324"/>
    </row>
    <row r="80" spans="2:11">
      <c r="B80" s="324" t="s">
        <v>299</v>
      </c>
      <c r="C80" s="324" t="s">
        <v>299</v>
      </c>
      <c r="D80" s="324"/>
      <c r="E80" s="325" t="s">
        <v>192</v>
      </c>
      <c r="F80" s="325" t="s">
        <v>79</v>
      </c>
      <c r="G80" s="324">
        <v>1</v>
      </c>
      <c r="H80" s="324">
        <v>6.95</v>
      </c>
      <c r="I80" s="324">
        <v>6.95</v>
      </c>
      <c r="J80" s="324">
        <v>6.95</v>
      </c>
      <c r="K80" s="324"/>
    </row>
    <row r="81" spans="2:11">
      <c r="B81" s="324" t="s">
        <v>300</v>
      </c>
      <c r="C81" s="324" t="s">
        <v>300</v>
      </c>
      <c r="D81" s="324"/>
      <c r="E81" s="325" t="s">
        <v>192</v>
      </c>
      <c r="F81" s="325" t="s">
        <v>79</v>
      </c>
      <c r="G81" s="324">
        <v>1</v>
      </c>
      <c r="H81" s="324">
        <v>7.95</v>
      </c>
      <c r="I81" s="324">
        <v>7.95</v>
      </c>
      <c r="J81" s="324">
        <v>7.95</v>
      </c>
      <c r="K81" s="324"/>
    </row>
    <row r="82" spans="2:11">
      <c r="B82" s="324" t="s">
        <v>301</v>
      </c>
      <c r="C82" s="324" t="s">
        <v>301</v>
      </c>
      <c r="D82" s="324"/>
      <c r="E82" s="325" t="s">
        <v>192</v>
      </c>
      <c r="F82" s="325" t="s">
        <v>79</v>
      </c>
      <c r="G82" s="324">
        <v>1</v>
      </c>
      <c r="H82" s="324">
        <v>11.95</v>
      </c>
      <c r="I82" s="324">
        <v>11.95</v>
      </c>
      <c r="J82" s="324">
        <v>11.95</v>
      </c>
      <c r="K82" s="324"/>
    </row>
    <row r="83" spans="2:11">
      <c r="B83" s="324" t="s">
        <v>302</v>
      </c>
      <c r="C83" s="324" t="s">
        <v>302</v>
      </c>
      <c r="D83" s="324"/>
      <c r="E83" s="325" t="s">
        <v>192</v>
      </c>
      <c r="F83" s="325" t="s">
        <v>79</v>
      </c>
      <c r="G83" s="324">
        <v>1</v>
      </c>
      <c r="H83" s="324">
        <v>15.25</v>
      </c>
      <c r="I83" s="324">
        <v>15.25</v>
      </c>
      <c r="J83" s="324">
        <v>15.25</v>
      </c>
      <c r="K83" s="324"/>
    </row>
    <row r="84" spans="2:11">
      <c r="B84" s="324" t="s">
        <v>303</v>
      </c>
      <c r="C84" s="324" t="s">
        <v>303</v>
      </c>
      <c r="D84" s="324"/>
      <c r="E84" s="325" t="s">
        <v>192</v>
      </c>
      <c r="F84" s="325" t="s">
        <v>79</v>
      </c>
      <c r="G84" s="324">
        <v>1</v>
      </c>
      <c r="H84" s="324">
        <v>3.95</v>
      </c>
      <c r="I84" s="324">
        <v>3.95</v>
      </c>
      <c r="J84" s="324">
        <v>3.95</v>
      </c>
      <c r="K84" s="324"/>
    </row>
    <row r="85" spans="2:11">
      <c r="B85" s="324" t="s">
        <v>304</v>
      </c>
      <c r="C85" s="324" t="s">
        <v>304</v>
      </c>
      <c r="D85" s="324"/>
      <c r="E85" s="325" t="s">
        <v>192</v>
      </c>
      <c r="F85" s="325" t="s">
        <v>79</v>
      </c>
      <c r="G85" s="324">
        <v>1</v>
      </c>
      <c r="H85" s="324">
        <v>5.95</v>
      </c>
      <c r="I85" s="324">
        <v>5.95</v>
      </c>
      <c r="J85" s="324">
        <v>5.95</v>
      </c>
      <c r="K85" s="324"/>
    </row>
    <row r="86" spans="2:11">
      <c r="B86" s="324" t="s">
        <v>305</v>
      </c>
      <c r="C86" s="324" t="s">
        <v>306</v>
      </c>
      <c r="D86" s="324"/>
      <c r="E86" s="325" t="s">
        <v>192</v>
      </c>
      <c r="F86" s="325" t="s">
        <v>79</v>
      </c>
      <c r="G86" s="324">
        <v>1</v>
      </c>
      <c r="H86" s="324">
        <v>3.25</v>
      </c>
      <c r="I86" s="324">
        <v>3.25</v>
      </c>
      <c r="J86" s="324">
        <v>3.25</v>
      </c>
      <c r="K86" s="324"/>
    </row>
    <row r="87" spans="2:11">
      <c r="B87" s="324" t="s">
        <v>307</v>
      </c>
      <c r="C87" s="324" t="s">
        <v>307</v>
      </c>
      <c r="D87" s="324"/>
      <c r="E87" s="325" t="s">
        <v>192</v>
      </c>
      <c r="F87" s="325" t="s">
        <v>79</v>
      </c>
      <c r="G87" s="324">
        <v>1</v>
      </c>
      <c r="H87" s="324">
        <v>2.95</v>
      </c>
      <c r="I87" s="324">
        <v>2.95</v>
      </c>
      <c r="J87" s="324">
        <v>2.95</v>
      </c>
      <c r="K87" s="324"/>
    </row>
    <row r="88" spans="2:11">
      <c r="B88" s="324" t="s">
        <v>308</v>
      </c>
      <c r="C88" s="324" t="s">
        <v>308</v>
      </c>
      <c r="D88" s="324"/>
      <c r="E88" s="325" t="s">
        <v>192</v>
      </c>
      <c r="F88" s="325" t="s">
        <v>79</v>
      </c>
      <c r="G88" s="324">
        <v>1</v>
      </c>
      <c r="H88" s="324">
        <v>3.95</v>
      </c>
      <c r="I88" s="324">
        <v>3.95</v>
      </c>
      <c r="J88" s="324">
        <v>3.95</v>
      </c>
      <c r="K88" s="324"/>
    </row>
    <row r="89" spans="2:11">
      <c r="B89" s="324" t="s">
        <v>309</v>
      </c>
      <c r="C89" s="324" t="s">
        <v>309</v>
      </c>
      <c r="D89" s="324"/>
      <c r="E89" s="325" t="s">
        <v>192</v>
      </c>
      <c r="F89" s="325" t="s">
        <v>79</v>
      </c>
      <c r="G89" s="324">
        <v>1</v>
      </c>
      <c r="H89" s="324">
        <v>4.75</v>
      </c>
      <c r="I89" s="324">
        <v>4.75</v>
      </c>
      <c r="J89" s="324">
        <v>4.75</v>
      </c>
      <c r="K89" s="324"/>
    </row>
    <row r="90" spans="2:11">
      <c r="B90" s="324" t="s">
        <v>310</v>
      </c>
      <c r="C90" s="324" t="s">
        <v>311</v>
      </c>
      <c r="D90" s="324"/>
      <c r="E90" s="325" t="s">
        <v>192</v>
      </c>
      <c r="F90" s="325" t="s">
        <v>79</v>
      </c>
      <c r="G90" s="324">
        <v>1</v>
      </c>
      <c r="H90" s="324">
        <v>39.950000000000003</v>
      </c>
      <c r="I90" s="324">
        <v>39.950000000000003</v>
      </c>
      <c r="J90" s="324">
        <v>39.950000000000003</v>
      </c>
      <c r="K90" s="324"/>
    </row>
    <row r="91" spans="2:11">
      <c r="B91" s="324" t="s">
        <v>312</v>
      </c>
      <c r="C91" s="324" t="s">
        <v>313</v>
      </c>
      <c r="D91" s="324"/>
      <c r="E91" s="325" t="s">
        <v>192</v>
      </c>
      <c r="F91" s="325" t="s">
        <v>79</v>
      </c>
      <c r="G91" s="324">
        <v>1</v>
      </c>
      <c r="H91" s="324">
        <v>22.95</v>
      </c>
      <c r="I91" s="324">
        <v>22.95</v>
      </c>
      <c r="J91" s="324">
        <v>22.95</v>
      </c>
      <c r="K91" s="324"/>
    </row>
    <row r="92" spans="2:11">
      <c r="B92" s="324" t="s">
        <v>314</v>
      </c>
      <c r="C92" s="324" t="s">
        <v>315</v>
      </c>
      <c r="D92" s="324"/>
      <c r="E92" s="325" t="s">
        <v>192</v>
      </c>
      <c r="F92" s="325" t="s">
        <v>79</v>
      </c>
      <c r="G92" s="324">
        <v>1</v>
      </c>
      <c r="H92" s="324">
        <v>79.95</v>
      </c>
      <c r="I92" s="324">
        <v>79.95</v>
      </c>
      <c r="J92" s="324">
        <v>79.95</v>
      </c>
      <c r="K92" s="324"/>
    </row>
    <row r="93" spans="2:11">
      <c r="B93" s="324" t="s">
        <v>316</v>
      </c>
      <c r="C93" s="324" t="s">
        <v>316</v>
      </c>
      <c r="D93" s="324"/>
      <c r="E93" s="325" t="s">
        <v>192</v>
      </c>
      <c r="F93" s="325" t="s">
        <v>79</v>
      </c>
      <c r="G93" s="324">
        <v>1</v>
      </c>
      <c r="H93" s="324">
        <v>4.95</v>
      </c>
      <c r="I93" s="324">
        <v>4.95</v>
      </c>
      <c r="J93" s="324">
        <v>4.95</v>
      </c>
      <c r="K93" s="324"/>
    </row>
    <row r="94" spans="2:11">
      <c r="B94" s="324" t="s">
        <v>317</v>
      </c>
      <c r="C94" s="324" t="s">
        <v>317</v>
      </c>
      <c r="D94" s="324"/>
      <c r="E94" s="325" t="s">
        <v>192</v>
      </c>
      <c r="F94" s="325" t="s">
        <v>79</v>
      </c>
      <c r="G94" s="324">
        <v>1</v>
      </c>
      <c r="H94" s="324">
        <v>4.95</v>
      </c>
      <c r="I94" s="324">
        <v>4.95</v>
      </c>
      <c r="J94" s="324">
        <v>4.95</v>
      </c>
      <c r="K94" s="324"/>
    </row>
    <row r="95" spans="2:11">
      <c r="B95" s="324" t="s">
        <v>318</v>
      </c>
      <c r="C95" s="324" t="s">
        <v>318</v>
      </c>
      <c r="D95" s="324"/>
      <c r="E95" s="325" t="s">
        <v>192</v>
      </c>
      <c r="F95" s="325" t="s">
        <v>79</v>
      </c>
      <c r="G95" s="324">
        <v>1</v>
      </c>
      <c r="H95" s="324">
        <v>5.95</v>
      </c>
      <c r="I95" s="324">
        <v>5.95</v>
      </c>
      <c r="J95" s="324">
        <v>5.95</v>
      </c>
      <c r="K95" s="324"/>
    </row>
    <row r="96" spans="2:11">
      <c r="B96" s="324" t="s">
        <v>319</v>
      </c>
      <c r="C96" s="324" t="s">
        <v>319</v>
      </c>
      <c r="D96" s="324"/>
      <c r="E96" s="325" t="s">
        <v>192</v>
      </c>
      <c r="F96" s="325" t="s">
        <v>79</v>
      </c>
      <c r="G96" s="324">
        <v>1</v>
      </c>
      <c r="H96" s="324">
        <v>11.95</v>
      </c>
      <c r="I96" s="324">
        <v>11.95</v>
      </c>
      <c r="J96" s="324">
        <v>11.95</v>
      </c>
      <c r="K96" s="324"/>
    </row>
    <row r="97" spans="2:11">
      <c r="B97" s="324" t="s">
        <v>320</v>
      </c>
      <c r="C97" s="324" t="s">
        <v>320</v>
      </c>
      <c r="D97" s="324"/>
      <c r="E97" s="325" t="s">
        <v>192</v>
      </c>
      <c r="F97" s="325" t="s">
        <v>79</v>
      </c>
      <c r="G97" s="324">
        <v>1</v>
      </c>
      <c r="H97" s="324">
        <v>2.95</v>
      </c>
      <c r="I97" s="324">
        <v>2.95</v>
      </c>
      <c r="J97" s="324">
        <v>2.95</v>
      </c>
      <c r="K97" s="324"/>
    </row>
    <row r="98" spans="2:11">
      <c r="B98" s="324" t="s">
        <v>321</v>
      </c>
      <c r="C98" s="324" t="s">
        <v>321</v>
      </c>
      <c r="D98" s="324"/>
      <c r="E98" s="325" t="s">
        <v>192</v>
      </c>
      <c r="F98" s="325" t="s">
        <v>79</v>
      </c>
      <c r="G98" s="324">
        <v>1</v>
      </c>
      <c r="H98" s="324">
        <v>4.95</v>
      </c>
      <c r="I98" s="324">
        <v>4.95</v>
      </c>
      <c r="J98" s="324">
        <v>4.95</v>
      </c>
      <c r="K98" s="324"/>
    </row>
    <row r="99" spans="2:11">
      <c r="B99" s="324" t="s">
        <v>322</v>
      </c>
      <c r="C99" s="324" t="s">
        <v>322</v>
      </c>
      <c r="D99" s="324"/>
      <c r="E99" s="325" t="s">
        <v>192</v>
      </c>
      <c r="F99" s="325" t="s">
        <v>79</v>
      </c>
      <c r="G99" s="324">
        <v>1</v>
      </c>
      <c r="H99" s="324">
        <v>7.95</v>
      </c>
      <c r="I99" s="324">
        <v>7.95</v>
      </c>
      <c r="J99" s="324">
        <v>7.95</v>
      </c>
      <c r="K99" s="324"/>
    </row>
    <row r="100" spans="2:11">
      <c r="B100" s="324" t="s">
        <v>323</v>
      </c>
      <c r="C100" s="324" t="s">
        <v>324</v>
      </c>
      <c r="D100" s="324"/>
      <c r="E100" s="325" t="s">
        <v>192</v>
      </c>
      <c r="F100" s="325" t="s">
        <v>79</v>
      </c>
      <c r="G100" s="324">
        <v>1</v>
      </c>
      <c r="H100" s="324">
        <v>99.95</v>
      </c>
      <c r="I100" s="324">
        <v>99.95</v>
      </c>
      <c r="J100" s="324">
        <v>99.95</v>
      </c>
      <c r="K100" s="324"/>
    </row>
    <row r="101" spans="2:11">
      <c r="B101" s="324" t="s">
        <v>325</v>
      </c>
      <c r="C101" s="324" t="s">
        <v>325</v>
      </c>
      <c r="D101" s="324"/>
      <c r="E101" s="325" t="s">
        <v>192</v>
      </c>
      <c r="F101" s="325" t="s">
        <v>79</v>
      </c>
      <c r="G101" s="324">
        <v>1</v>
      </c>
      <c r="H101" s="324">
        <v>13.95</v>
      </c>
      <c r="I101" s="324">
        <v>13.95</v>
      </c>
      <c r="J101" s="324">
        <v>13.95</v>
      </c>
      <c r="K101" s="324"/>
    </row>
    <row r="102" spans="2:11">
      <c r="B102" s="324" t="s">
        <v>326</v>
      </c>
      <c r="C102" s="324" t="s">
        <v>326</v>
      </c>
      <c r="D102" s="324"/>
      <c r="E102" s="325" t="s">
        <v>192</v>
      </c>
      <c r="F102" s="325" t="s">
        <v>79</v>
      </c>
      <c r="G102" s="324">
        <v>1</v>
      </c>
      <c r="H102" s="324">
        <v>29.95</v>
      </c>
      <c r="I102" s="324">
        <v>29.95</v>
      </c>
      <c r="J102" s="324">
        <v>29.95</v>
      </c>
      <c r="K102" s="324"/>
    </row>
    <row r="103" spans="2:11">
      <c r="B103" s="324" t="s">
        <v>327</v>
      </c>
      <c r="C103" s="324" t="s">
        <v>327</v>
      </c>
      <c r="D103" s="324"/>
      <c r="E103" s="325" t="s">
        <v>192</v>
      </c>
      <c r="F103" s="325" t="s">
        <v>79</v>
      </c>
      <c r="G103" s="324">
        <v>1</v>
      </c>
      <c r="H103" s="324">
        <v>19.95</v>
      </c>
      <c r="I103" s="324">
        <v>19.95</v>
      </c>
      <c r="J103" s="324">
        <v>19.95</v>
      </c>
      <c r="K103" s="324"/>
    </row>
    <row r="104" spans="2:11">
      <c r="B104" s="324" t="s">
        <v>328</v>
      </c>
      <c r="C104" s="324" t="s">
        <v>328</v>
      </c>
      <c r="D104" s="324"/>
      <c r="E104" s="325" t="s">
        <v>192</v>
      </c>
      <c r="F104" s="325" t="s">
        <v>79</v>
      </c>
      <c r="G104" s="324">
        <v>1</v>
      </c>
      <c r="H104" s="324">
        <v>8.9499999999999993</v>
      </c>
      <c r="I104" s="324">
        <v>8.9499999999999993</v>
      </c>
      <c r="J104" s="324">
        <v>8.9499999999999993</v>
      </c>
      <c r="K104" s="324"/>
    </row>
    <row r="105" spans="2:11">
      <c r="B105" s="324" t="s">
        <v>329</v>
      </c>
      <c r="C105" s="324" t="s">
        <v>329</v>
      </c>
      <c r="D105" s="324"/>
      <c r="E105" s="325" t="s">
        <v>192</v>
      </c>
      <c r="F105" s="325" t="s">
        <v>79</v>
      </c>
      <c r="G105" s="324">
        <v>1</v>
      </c>
      <c r="H105" s="324">
        <v>22.95</v>
      </c>
      <c r="I105" s="324">
        <v>22.95</v>
      </c>
      <c r="J105" s="324">
        <v>22.95</v>
      </c>
      <c r="K105" s="324"/>
    </row>
    <row r="106" spans="2:11">
      <c r="B106" s="324" t="s">
        <v>330</v>
      </c>
      <c r="C106" s="324" t="s">
        <v>330</v>
      </c>
      <c r="D106" s="324"/>
      <c r="E106" s="325" t="s">
        <v>192</v>
      </c>
      <c r="F106" s="325" t="s">
        <v>79</v>
      </c>
      <c r="G106" s="324">
        <v>1</v>
      </c>
      <c r="H106" s="324">
        <v>19.95</v>
      </c>
      <c r="I106" s="324">
        <v>19.95</v>
      </c>
      <c r="J106" s="324">
        <v>19.95</v>
      </c>
      <c r="K106" s="324"/>
    </row>
    <row r="107" spans="2:11">
      <c r="B107" s="324" t="s">
        <v>331</v>
      </c>
      <c r="C107" s="324" t="s">
        <v>331</v>
      </c>
      <c r="D107" s="324"/>
      <c r="E107" s="325" t="s">
        <v>192</v>
      </c>
      <c r="F107" s="325" t="s">
        <v>79</v>
      </c>
      <c r="G107" s="324">
        <v>1</v>
      </c>
      <c r="H107" s="324">
        <v>5.95</v>
      </c>
      <c r="I107" s="324">
        <v>5.95</v>
      </c>
      <c r="J107" s="324">
        <v>5.95</v>
      </c>
      <c r="K107" s="324"/>
    </row>
    <row r="108" spans="2:11">
      <c r="B108" s="324" t="s">
        <v>332</v>
      </c>
      <c r="C108" s="324" t="s">
        <v>332</v>
      </c>
      <c r="D108" s="324"/>
      <c r="E108" s="325" t="s">
        <v>192</v>
      </c>
      <c r="F108" s="325" t="s">
        <v>79</v>
      </c>
      <c r="G108" s="324">
        <v>2</v>
      </c>
      <c r="H108" s="324">
        <v>19.95</v>
      </c>
      <c r="I108" s="324">
        <v>19.95</v>
      </c>
      <c r="J108" s="324">
        <v>39.9</v>
      </c>
      <c r="K108" s="324"/>
    </row>
    <row r="109" spans="2:11">
      <c r="B109" s="324" t="s">
        <v>333</v>
      </c>
      <c r="C109" s="324" t="s">
        <v>333</v>
      </c>
      <c r="D109" s="324"/>
      <c r="E109" s="325" t="s">
        <v>192</v>
      </c>
      <c r="F109" s="325" t="s">
        <v>79</v>
      </c>
      <c r="G109" s="324">
        <v>2</v>
      </c>
      <c r="H109" s="324">
        <v>33.950000000000003</v>
      </c>
      <c r="I109" s="324">
        <v>33.950000000000003</v>
      </c>
      <c r="J109" s="324">
        <v>67.900000000000006</v>
      </c>
      <c r="K109" s="324"/>
    </row>
    <row r="110" spans="2:11">
      <c r="B110" s="324" t="s">
        <v>334</v>
      </c>
      <c r="C110" s="324" t="s">
        <v>334</v>
      </c>
      <c r="D110" s="324"/>
      <c r="E110" s="325" t="s">
        <v>192</v>
      </c>
      <c r="F110" s="325" t="s">
        <v>79</v>
      </c>
      <c r="G110" s="324">
        <v>2</v>
      </c>
      <c r="H110" s="324">
        <v>45.95</v>
      </c>
      <c r="I110" s="324">
        <v>45.95</v>
      </c>
      <c r="J110" s="324">
        <v>91.9</v>
      </c>
      <c r="K110" s="324"/>
    </row>
    <row r="111" spans="2:11">
      <c r="B111" s="324" t="s">
        <v>335</v>
      </c>
      <c r="C111" s="324" t="s">
        <v>335</v>
      </c>
      <c r="D111" s="324"/>
      <c r="E111" s="325" t="s">
        <v>192</v>
      </c>
      <c r="F111" s="325" t="s">
        <v>79</v>
      </c>
      <c r="G111" s="324">
        <v>2</v>
      </c>
      <c r="H111" s="324">
        <v>19.95</v>
      </c>
      <c r="I111" s="324">
        <v>19.95</v>
      </c>
      <c r="J111" s="324">
        <v>39.9</v>
      </c>
      <c r="K111" s="324"/>
    </row>
    <row r="112" spans="2:11">
      <c r="B112" s="324" t="s">
        <v>336</v>
      </c>
      <c r="C112" s="324" t="s">
        <v>336</v>
      </c>
      <c r="D112" s="324"/>
      <c r="E112" s="325" t="s">
        <v>192</v>
      </c>
      <c r="F112" s="325" t="s">
        <v>79</v>
      </c>
      <c r="G112" s="324">
        <v>2</v>
      </c>
      <c r="H112" s="324">
        <v>17.95</v>
      </c>
      <c r="I112" s="324">
        <v>17.95</v>
      </c>
      <c r="J112" s="324">
        <v>35.9</v>
      </c>
      <c r="K112" s="324"/>
    </row>
    <row r="113" spans="2:11">
      <c r="B113" s="324" t="s">
        <v>337</v>
      </c>
      <c r="C113" s="324" t="s">
        <v>337</v>
      </c>
      <c r="D113" s="324"/>
      <c r="E113" s="325" t="s">
        <v>192</v>
      </c>
      <c r="F113" s="325" t="s">
        <v>79</v>
      </c>
      <c r="G113" s="324">
        <v>1</v>
      </c>
      <c r="H113" s="324">
        <v>17.95</v>
      </c>
      <c r="I113" s="324">
        <v>17.95</v>
      </c>
      <c r="J113" s="324">
        <v>17.95</v>
      </c>
      <c r="K113" s="324"/>
    </row>
    <row r="114" spans="2:11">
      <c r="B114" s="324" t="s">
        <v>338</v>
      </c>
      <c r="C114" s="324" t="s">
        <v>338</v>
      </c>
      <c r="D114" s="324"/>
      <c r="E114" s="325" t="s">
        <v>192</v>
      </c>
      <c r="F114" s="325" t="s">
        <v>79</v>
      </c>
      <c r="G114" s="324">
        <v>1</v>
      </c>
      <c r="H114" s="324">
        <v>11.95</v>
      </c>
      <c r="I114" s="324">
        <v>11.95</v>
      </c>
      <c r="J114" s="324">
        <v>11.95</v>
      </c>
      <c r="K114" s="324"/>
    </row>
    <row r="115" spans="2:11">
      <c r="B115" s="324" t="s">
        <v>339</v>
      </c>
      <c r="C115" s="324" t="s">
        <v>339</v>
      </c>
      <c r="D115" s="324"/>
      <c r="E115" s="325" t="s">
        <v>192</v>
      </c>
      <c r="F115" s="325" t="s">
        <v>79</v>
      </c>
      <c r="G115" s="324">
        <v>1</v>
      </c>
      <c r="H115" s="324">
        <v>25.95</v>
      </c>
      <c r="I115" s="324">
        <v>25.95</v>
      </c>
      <c r="J115" s="324">
        <v>25.95</v>
      </c>
      <c r="K115" s="324"/>
    </row>
    <row r="116" spans="2:11">
      <c r="B116" s="324" t="s">
        <v>340</v>
      </c>
      <c r="C116" s="324" t="s">
        <v>340</v>
      </c>
      <c r="D116" s="324"/>
      <c r="E116" s="325" t="s">
        <v>192</v>
      </c>
      <c r="F116" s="325" t="s">
        <v>79</v>
      </c>
      <c r="G116" s="324">
        <v>1</v>
      </c>
      <c r="H116" s="324">
        <v>12.95</v>
      </c>
      <c r="I116" s="324">
        <v>12.95</v>
      </c>
      <c r="J116" s="324">
        <v>12.95</v>
      </c>
      <c r="K116" s="324"/>
    </row>
    <row r="117" spans="2:11">
      <c r="B117" s="324" t="s">
        <v>341</v>
      </c>
      <c r="C117" s="324" t="s">
        <v>341</v>
      </c>
      <c r="D117" s="324"/>
      <c r="E117" s="325" t="s">
        <v>192</v>
      </c>
      <c r="F117" s="325" t="s">
        <v>79</v>
      </c>
      <c r="G117" s="324">
        <v>2</v>
      </c>
      <c r="H117" s="324">
        <v>5.95</v>
      </c>
      <c r="I117" s="324">
        <v>5.95</v>
      </c>
      <c r="J117" s="324">
        <v>11.9</v>
      </c>
      <c r="K117" s="324"/>
    </row>
    <row r="118" spans="2:11">
      <c r="B118" s="324" t="s">
        <v>342</v>
      </c>
      <c r="C118" s="324" t="s">
        <v>343</v>
      </c>
      <c r="D118" s="324"/>
      <c r="E118" s="325" t="s">
        <v>192</v>
      </c>
      <c r="F118" s="325" t="s">
        <v>79</v>
      </c>
      <c r="G118" s="324">
        <v>1</v>
      </c>
      <c r="H118" s="324">
        <v>99.95</v>
      </c>
      <c r="I118" s="324">
        <v>99.95</v>
      </c>
      <c r="J118" s="324">
        <v>99.95</v>
      </c>
      <c r="K118" s="324"/>
    </row>
    <row r="119" spans="2:11">
      <c r="B119" s="324" t="s">
        <v>344</v>
      </c>
      <c r="C119" s="324" t="s">
        <v>345</v>
      </c>
      <c r="D119" s="324"/>
      <c r="E119" s="325" t="s">
        <v>192</v>
      </c>
      <c r="F119" s="325" t="s">
        <v>79</v>
      </c>
      <c r="G119" s="324">
        <v>1</v>
      </c>
      <c r="H119" s="324">
        <v>19.95</v>
      </c>
      <c r="I119" s="324">
        <v>19.95</v>
      </c>
      <c r="J119" s="324">
        <v>19.95</v>
      </c>
      <c r="K119" s="324"/>
    </row>
    <row r="120" spans="2:11">
      <c r="B120" s="324" t="s">
        <v>346</v>
      </c>
      <c r="C120" s="324" t="s">
        <v>346</v>
      </c>
      <c r="D120" s="324"/>
      <c r="E120" s="325" t="s">
        <v>192</v>
      </c>
      <c r="F120" s="325" t="s">
        <v>79</v>
      </c>
      <c r="G120" s="324">
        <v>1</v>
      </c>
      <c r="H120" s="324">
        <v>13.95</v>
      </c>
      <c r="I120" s="324">
        <v>13.95</v>
      </c>
      <c r="J120" s="324">
        <v>13.95</v>
      </c>
      <c r="K120" s="324"/>
    </row>
    <row r="121" spans="2:11">
      <c r="B121" s="324" t="s">
        <v>347</v>
      </c>
      <c r="C121" s="324" t="s">
        <v>348</v>
      </c>
      <c r="D121" s="324"/>
      <c r="E121" s="325" t="s">
        <v>192</v>
      </c>
      <c r="F121" s="325" t="s">
        <v>79</v>
      </c>
      <c r="G121" s="324">
        <v>1</v>
      </c>
      <c r="H121" s="324">
        <v>13.95</v>
      </c>
      <c r="I121" s="324">
        <v>13.95</v>
      </c>
      <c r="J121" s="324">
        <v>13.95</v>
      </c>
      <c r="K121" s="324"/>
    </row>
    <row r="122" spans="2:11">
      <c r="B122" s="324" t="s">
        <v>349</v>
      </c>
      <c r="C122" s="324" t="s">
        <v>350</v>
      </c>
      <c r="D122" s="324"/>
      <c r="E122" s="325" t="s">
        <v>192</v>
      </c>
      <c r="F122" s="325" t="s">
        <v>79</v>
      </c>
      <c r="G122" s="324">
        <v>1</v>
      </c>
      <c r="H122" s="324">
        <v>19.95</v>
      </c>
      <c r="I122" s="324">
        <v>19.95</v>
      </c>
      <c r="J122" s="324">
        <v>19.95</v>
      </c>
      <c r="K122" s="324"/>
    </row>
    <row r="123" spans="2:11">
      <c r="B123" s="324" t="s">
        <v>351</v>
      </c>
      <c r="C123" s="324" t="s">
        <v>351</v>
      </c>
      <c r="D123" s="324"/>
      <c r="E123" s="325" t="s">
        <v>192</v>
      </c>
      <c r="F123" s="325" t="s">
        <v>79</v>
      </c>
      <c r="G123" s="324">
        <v>1</v>
      </c>
      <c r="H123" s="324">
        <v>18.95</v>
      </c>
      <c r="I123" s="324">
        <v>18.95</v>
      </c>
      <c r="J123" s="324">
        <v>18.95</v>
      </c>
      <c r="K123" s="324"/>
    </row>
    <row r="124" spans="2:11">
      <c r="B124" s="324" t="s">
        <v>352</v>
      </c>
      <c r="C124" s="324" t="s">
        <v>352</v>
      </c>
      <c r="D124" s="324"/>
      <c r="E124" s="325" t="s">
        <v>192</v>
      </c>
      <c r="F124" s="325" t="s">
        <v>79</v>
      </c>
      <c r="G124" s="324">
        <v>1</v>
      </c>
      <c r="H124" s="324">
        <v>4.95</v>
      </c>
      <c r="I124" s="324">
        <v>4.95</v>
      </c>
      <c r="J124" s="324">
        <v>4.95</v>
      </c>
      <c r="K124" s="324"/>
    </row>
    <row r="125" spans="2:11">
      <c r="B125" s="324" t="s">
        <v>353</v>
      </c>
      <c r="C125" s="324" t="s">
        <v>353</v>
      </c>
      <c r="D125" s="324"/>
      <c r="E125" s="325" t="s">
        <v>192</v>
      </c>
      <c r="F125" s="325" t="s">
        <v>79</v>
      </c>
      <c r="G125" s="324">
        <v>4</v>
      </c>
      <c r="H125" s="324">
        <v>24.95</v>
      </c>
      <c r="I125" s="324">
        <v>24.95</v>
      </c>
      <c r="J125" s="324">
        <v>99.8</v>
      </c>
      <c r="K125" s="324"/>
    </row>
    <row r="126" spans="2:11">
      <c r="B126" s="324" t="s">
        <v>354</v>
      </c>
      <c r="C126" s="324" t="s">
        <v>354</v>
      </c>
      <c r="D126" s="324"/>
      <c r="E126" s="325" t="s">
        <v>192</v>
      </c>
      <c r="F126" s="325" t="s">
        <v>79</v>
      </c>
      <c r="G126" s="324">
        <v>1</v>
      </c>
      <c r="H126" s="324">
        <v>159.94999999999999</v>
      </c>
      <c r="I126" s="324">
        <v>159.94999999999999</v>
      </c>
      <c r="J126" s="324">
        <v>159.94999999999999</v>
      </c>
      <c r="K126" s="324"/>
    </row>
    <row r="127" spans="2:11">
      <c r="B127" s="324" t="s">
        <v>355</v>
      </c>
      <c r="C127" s="324" t="s">
        <v>355</v>
      </c>
      <c r="D127" s="324"/>
      <c r="E127" s="325" t="s">
        <v>192</v>
      </c>
      <c r="F127" s="325" t="s">
        <v>79</v>
      </c>
      <c r="G127" s="324">
        <v>1</v>
      </c>
      <c r="H127" s="324">
        <v>76.95</v>
      </c>
      <c r="I127" s="324">
        <v>76.95</v>
      </c>
      <c r="J127" s="324">
        <v>76.95</v>
      </c>
      <c r="K127" s="324"/>
    </row>
    <row r="128" spans="2:11">
      <c r="B128" s="324" t="s">
        <v>356</v>
      </c>
      <c r="C128" s="324" t="s">
        <v>356</v>
      </c>
      <c r="D128" s="324"/>
      <c r="E128" s="325" t="s">
        <v>192</v>
      </c>
      <c r="F128" s="325" t="s">
        <v>79</v>
      </c>
      <c r="G128" s="324">
        <v>2</v>
      </c>
      <c r="H128" s="324">
        <v>6.95</v>
      </c>
      <c r="I128" s="324">
        <v>6.95</v>
      </c>
      <c r="J128" s="324">
        <v>13.9</v>
      </c>
      <c r="K128" s="324"/>
    </row>
    <row r="129" spans="2:11">
      <c r="B129" s="324" t="s">
        <v>357</v>
      </c>
      <c r="C129" s="324" t="s">
        <v>357</v>
      </c>
      <c r="D129" s="324"/>
      <c r="E129" s="325" t="s">
        <v>192</v>
      </c>
      <c r="F129" s="325" t="s">
        <v>79</v>
      </c>
      <c r="G129" s="324">
        <v>1</v>
      </c>
      <c r="H129" s="324">
        <v>49.95</v>
      </c>
      <c r="I129" s="324">
        <v>49.95</v>
      </c>
      <c r="J129" s="324">
        <v>49.95</v>
      </c>
      <c r="K129" s="324"/>
    </row>
    <row r="130" spans="2:11">
      <c r="B130" s="324" t="s">
        <v>358</v>
      </c>
      <c r="C130" s="324" t="s">
        <v>358</v>
      </c>
      <c r="D130" s="324"/>
      <c r="E130" s="325" t="s">
        <v>192</v>
      </c>
      <c r="F130" s="325" t="s">
        <v>79</v>
      </c>
      <c r="G130" s="324">
        <v>1</v>
      </c>
      <c r="H130" s="324">
        <v>0.59</v>
      </c>
      <c r="I130" s="324">
        <v>0.59</v>
      </c>
      <c r="J130" s="324">
        <v>0.59</v>
      </c>
      <c r="K130" s="324"/>
    </row>
    <row r="131" spans="2:11">
      <c r="B131" s="324" t="s">
        <v>359</v>
      </c>
      <c r="C131" s="324" t="s">
        <v>359</v>
      </c>
      <c r="D131" s="324"/>
      <c r="E131" s="325" t="s">
        <v>192</v>
      </c>
      <c r="F131" s="325" t="s">
        <v>79</v>
      </c>
      <c r="G131" s="324">
        <v>1</v>
      </c>
      <c r="H131" s="324">
        <v>0.79</v>
      </c>
      <c r="I131" s="324">
        <v>0.79</v>
      </c>
      <c r="J131" s="324">
        <v>0.79</v>
      </c>
      <c r="K131" s="324"/>
    </row>
    <row r="132" spans="2:11">
      <c r="B132" s="324" t="s">
        <v>360</v>
      </c>
      <c r="C132" s="324" t="s">
        <v>360</v>
      </c>
      <c r="D132" s="324"/>
      <c r="E132" s="325" t="s">
        <v>192</v>
      </c>
      <c r="F132" s="325" t="s">
        <v>79</v>
      </c>
      <c r="G132" s="324">
        <v>1</v>
      </c>
      <c r="H132" s="324">
        <v>0.99</v>
      </c>
      <c r="I132" s="324">
        <v>0.99</v>
      </c>
      <c r="J132" s="324">
        <v>0.99</v>
      </c>
      <c r="K132" s="324"/>
    </row>
    <row r="133" spans="2:11">
      <c r="B133" s="324" t="s">
        <v>361</v>
      </c>
      <c r="C133" s="324" t="s">
        <v>361</v>
      </c>
      <c r="D133" s="324"/>
      <c r="E133" s="325" t="s">
        <v>192</v>
      </c>
      <c r="F133" s="325" t="s">
        <v>79</v>
      </c>
      <c r="G133" s="324">
        <v>1</v>
      </c>
      <c r="H133" s="324">
        <v>15.95</v>
      </c>
      <c r="I133" s="324">
        <v>15.95</v>
      </c>
      <c r="J133" s="324">
        <v>15.95</v>
      </c>
      <c r="K133" s="324"/>
    </row>
    <row r="134" spans="2:11">
      <c r="B134" s="324" t="s">
        <v>362</v>
      </c>
      <c r="C134" s="324" t="s">
        <v>362</v>
      </c>
      <c r="D134" s="324"/>
      <c r="E134" s="325" t="s">
        <v>192</v>
      </c>
      <c r="F134" s="325" t="s">
        <v>79</v>
      </c>
      <c r="G134" s="324">
        <v>1</v>
      </c>
      <c r="H134" s="324">
        <v>29.95</v>
      </c>
      <c r="I134" s="324">
        <v>29.95</v>
      </c>
      <c r="J134" s="324">
        <v>29.95</v>
      </c>
      <c r="K134" s="324"/>
    </row>
    <row r="135" spans="2:11">
      <c r="B135" s="324" t="s">
        <v>363</v>
      </c>
      <c r="C135" s="324" t="s">
        <v>363</v>
      </c>
      <c r="D135" s="324"/>
      <c r="E135" s="325" t="s">
        <v>192</v>
      </c>
      <c r="F135" s="325" t="s">
        <v>79</v>
      </c>
      <c r="G135" s="324">
        <v>1</v>
      </c>
      <c r="H135" s="324">
        <v>19.95</v>
      </c>
      <c r="I135" s="324">
        <v>19.95</v>
      </c>
      <c r="J135" s="324">
        <v>19.95</v>
      </c>
      <c r="K135" s="324"/>
    </row>
    <row r="136" spans="2:11">
      <c r="B136" s="324" t="s">
        <v>364</v>
      </c>
      <c r="C136" s="324" t="s">
        <v>364</v>
      </c>
      <c r="D136" s="324"/>
      <c r="E136" s="325" t="s">
        <v>192</v>
      </c>
      <c r="F136" s="325" t="s">
        <v>79</v>
      </c>
      <c r="G136" s="324">
        <v>2</v>
      </c>
      <c r="H136" s="324">
        <v>59.95</v>
      </c>
      <c r="I136" s="324">
        <v>59.95</v>
      </c>
      <c r="J136" s="324">
        <v>119.9</v>
      </c>
      <c r="K136" s="324"/>
    </row>
    <row r="137" spans="2:11">
      <c r="B137" s="324" t="s">
        <v>365</v>
      </c>
      <c r="C137" s="324" t="s">
        <v>365</v>
      </c>
      <c r="D137" s="324"/>
      <c r="E137" s="325" t="s">
        <v>192</v>
      </c>
      <c r="F137" s="325" t="s">
        <v>79</v>
      </c>
      <c r="G137" s="324">
        <v>1</v>
      </c>
      <c r="H137" s="324">
        <v>169.95</v>
      </c>
      <c r="I137" s="324">
        <v>169.95</v>
      </c>
      <c r="J137" s="324">
        <v>169.95</v>
      </c>
      <c r="K137" s="324"/>
    </row>
    <row r="138" spans="2:11">
      <c r="B138" s="324" t="s">
        <v>366</v>
      </c>
      <c r="C138" s="324" t="s">
        <v>366</v>
      </c>
      <c r="D138" s="324"/>
      <c r="E138" s="325" t="s">
        <v>192</v>
      </c>
      <c r="F138" s="325" t="s">
        <v>79</v>
      </c>
      <c r="G138" s="324">
        <v>1</v>
      </c>
      <c r="H138" s="324">
        <v>89.95</v>
      </c>
      <c r="I138" s="324">
        <v>89.95</v>
      </c>
      <c r="J138" s="324">
        <v>89.95</v>
      </c>
      <c r="K138" s="324"/>
    </row>
    <row r="139" spans="2:11">
      <c r="B139" s="324" t="s">
        <v>367</v>
      </c>
      <c r="C139" s="324" t="s">
        <v>367</v>
      </c>
      <c r="D139" s="324"/>
      <c r="E139" s="325" t="s">
        <v>192</v>
      </c>
      <c r="F139" s="325" t="s">
        <v>79</v>
      </c>
      <c r="G139" s="324">
        <v>1</v>
      </c>
      <c r="H139" s="324">
        <v>29.95</v>
      </c>
      <c r="I139" s="324">
        <v>29.95</v>
      </c>
      <c r="J139" s="324">
        <v>29.95</v>
      </c>
      <c r="K139" s="324"/>
    </row>
    <row r="140" spans="2:11">
      <c r="B140" s="324" t="s">
        <v>368</v>
      </c>
      <c r="C140" s="324" t="s">
        <v>368</v>
      </c>
      <c r="D140" s="324"/>
      <c r="E140" s="325" t="s">
        <v>192</v>
      </c>
      <c r="F140" s="325" t="s">
        <v>79</v>
      </c>
      <c r="G140" s="324">
        <v>5</v>
      </c>
      <c r="H140" s="324">
        <v>0.79500000000000004</v>
      </c>
      <c r="I140" s="324">
        <v>0.79500000000000004</v>
      </c>
      <c r="J140" s="324">
        <v>3.9750000000000001</v>
      </c>
      <c r="K140" s="324"/>
    </row>
    <row r="141" spans="2:11">
      <c r="B141" s="324" t="s">
        <v>369</v>
      </c>
      <c r="C141" s="324" t="s">
        <v>369</v>
      </c>
      <c r="D141" s="324"/>
      <c r="E141" s="325" t="s">
        <v>192</v>
      </c>
      <c r="F141" s="325" t="s">
        <v>79</v>
      </c>
      <c r="G141" s="324">
        <v>1</v>
      </c>
      <c r="H141" s="324">
        <v>199.95</v>
      </c>
      <c r="I141" s="324">
        <v>199.95</v>
      </c>
      <c r="J141" s="324">
        <v>199.95</v>
      </c>
      <c r="K141" s="324"/>
    </row>
    <row r="142" spans="2:11">
      <c r="B142" s="324" t="s">
        <v>370</v>
      </c>
      <c r="C142" s="324" t="s">
        <v>370</v>
      </c>
      <c r="D142" s="324"/>
      <c r="E142" s="325" t="s">
        <v>192</v>
      </c>
      <c r="F142" s="325" t="s">
        <v>79</v>
      </c>
      <c r="G142" s="324">
        <v>1</v>
      </c>
      <c r="H142" s="324">
        <v>89.95</v>
      </c>
      <c r="I142" s="324">
        <v>89.95</v>
      </c>
      <c r="J142" s="324">
        <v>89.95</v>
      </c>
      <c r="K142" s="324"/>
    </row>
    <row r="143" spans="2:11">
      <c r="B143" s="324" t="s">
        <v>371</v>
      </c>
      <c r="C143" s="324" t="s">
        <v>371</v>
      </c>
      <c r="D143" s="324"/>
      <c r="E143" s="325" t="s">
        <v>192</v>
      </c>
      <c r="F143" s="325" t="s">
        <v>79</v>
      </c>
      <c r="G143" s="324">
        <v>1</v>
      </c>
      <c r="H143" s="324">
        <v>225.95</v>
      </c>
      <c r="I143" s="324">
        <v>225.95</v>
      </c>
      <c r="J143" s="324">
        <v>225.95</v>
      </c>
      <c r="K143" s="324"/>
    </row>
    <row r="144" spans="2:11">
      <c r="B144" s="324" t="s">
        <v>372</v>
      </c>
      <c r="C144" s="324" t="s">
        <v>372</v>
      </c>
      <c r="D144" s="324"/>
      <c r="E144" s="325" t="s">
        <v>192</v>
      </c>
      <c r="F144" s="325" t="s">
        <v>79</v>
      </c>
      <c r="G144" s="324">
        <v>1</v>
      </c>
      <c r="H144" s="324">
        <v>199.95</v>
      </c>
      <c r="I144" s="324">
        <v>199.95</v>
      </c>
      <c r="J144" s="324">
        <v>199.95</v>
      </c>
      <c r="K144" s="324"/>
    </row>
    <row r="145" spans="2:11">
      <c r="B145" s="324" t="s">
        <v>373</v>
      </c>
      <c r="C145" s="324" t="s">
        <v>373</v>
      </c>
      <c r="D145" s="324"/>
      <c r="E145" s="325" t="s">
        <v>192</v>
      </c>
      <c r="F145" s="325" t="s">
        <v>79</v>
      </c>
      <c r="G145" s="324">
        <v>1</v>
      </c>
      <c r="H145" s="324">
        <v>99.95</v>
      </c>
      <c r="I145" s="324">
        <v>99.95</v>
      </c>
      <c r="J145" s="324">
        <v>99.95</v>
      </c>
      <c r="K145" s="324"/>
    </row>
    <row r="146" spans="2:11">
      <c r="B146" s="324" t="s">
        <v>374</v>
      </c>
      <c r="C146" s="324" t="s">
        <v>374</v>
      </c>
      <c r="D146" s="324"/>
      <c r="E146" s="325" t="s">
        <v>192</v>
      </c>
      <c r="F146" s="325" t="s">
        <v>79</v>
      </c>
      <c r="G146" s="324">
        <v>1</v>
      </c>
      <c r="H146" s="324">
        <v>280.718614</v>
      </c>
      <c r="I146" s="324">
        <v>280.718614</v>
      </c>
      <c r="J146" s="324">
        <v>280.718614</v>
      </c>
      <c r="K146" s="324"/>
    </row>
    <row r="147" spans="2:11">
      <c r="B147" s="324" t="s">
        <v>375</v>
      </c>
      <c r="C147" s="324" t="s">
        <v>375</v>
      </c>
      <c r="D147" s="324"/>
      <c r="E147" s="325" t="s">
        <v>192</v>
      </c>
      <c r="F147" s="325" t="s">
        <v>79</v>
      </c>
      <c r="G147" s="324">
        <v>1</v>
      </c>
      <c r="H147" s="324">
        <v>99.95</v>
      </c>
      <c r="I147" s="324">
        <v>99.95</v>
      </c>
      <c r="J147" s="324">
        <v>99.95</v>
      </c>
      <c r="K147" s="324"/>
    </row>
    <row r="148" spans="2:11">
      <c r="B148" s="324" t="s">
        <v>376</v>
      </c>
      <c r="C148" s="324" t="s">
        <v>376</v>
      </c>
      <c r="D148" s="324"/>
      <c r="E148" s="325" t="s">
        <v>192</v>
      </c>
      <c r="F148" s="325" t="s">
        <v>79</v>
      </c>
      <c r="G148" s="324">
        <v>1</v>
      </c>
      <c r="H148" s="324">
        <v>99.95</v>
      </c>
      <c r="I148" s="324">
        <v>99.95</v>
      </c>
      <c r="J148" s="324">
        <v>99.95</v>
      </c>
      <c r="K148" s="324"/>
    </row>
    <row r="149" spans="2:11">
      <c r="B149" s="324" t="s">
        <v>377</v>
      </c>
      <c r="C149" s="324" t="s">
        <v>377</v>
      </c>
      <c r="D149" s="324"/>
      <c r="E149" s="325" t="s">
        <v>192</v>
      </c>
      <c r="F149" s="325" t="s">
        <v>79</v>
      </c>
      <c r="G149" s="324">
        <v>1</v>
      </c>
      <c r="H149" s="324">
        <v>139.94999999999999</v>
      </c>
      <c r="I149" s="324">
        <v>139.94999999999999</v>
      </c>
      <c r="J149" s="324">
        <v>139.94999999999999</v>
      </c>
      <c r="K149" s="324"/>
    </row>
    <row r="150" spans="2:11">
      <c r="B150" s="324" t="s">
        <v>378</v>
      </c>
      <c r="C150" s="324" t="s">
        <v>378</v>
      </c>
      <c r="D150" s="324"/>
      <c r="E150" s="325" t="s">
        <v>192</v>
      </c>
      <c r="F150" s="325" t="s">
        <v>79</v>
      </c>
      <c r="G150" s="324">
        <v>1</v>
      </c>
      <c r="H150" s="324">
        <v>189.95</v>
      </c>
      <c r="I150" s="324">
        <v>189.95</v>
      </c>
      <c r="J150" s="324">
        <v>189.95</v>
      </c>
      <c r="K150" s="324"/>
    </row>
    <row r="151" spans="2:11">
      <c r="B151" s="324" t="s">
        <v>379</v>
      </c>
      <c r="C151" s="324" t="s">
        <v>380</v>
      </c>
      <c r="D151" s="324"/>
      <c r="E151" s="325" t="s">
        <v>192</v>
      </c>
      <c r="F151" s="325" t="s">
        <v>79</v>
      </c>
      <c r="G151" s="324">
        <v>1</v>
      </c>
      <c r="H151" s="324">
        <v>369.95</v>
      </c>
      <c r="I151" s="324">
        <v>369.95</v>
      </c>
      <c r="J151" s="324">
        <v>369.95</v>
      </c>
      <c r="K151" s="324"/>
    </row>
    <row r="152" spans="2:11">
      <c r="B152" s="324" t="s">
        <v>381</v>
      </c>
      <c r="C152" s="324" t="s">
        <v>381</v>
      </c>
      <c r="D152" s="324"/>
      <c r="E152" s="325" t="s">
        <v>192</v>
      </c>
      <c r="F152" s="325" t="s">
        <v>79</v>
      </c>
      <c r="G152" s="324">
        <v>1</v>
      </c>
      <c r="H152" s="324">
        <v>285.95</v>
      </c>
      <c r="I152" s="324">
        <v>285.95</v>
      </c>
      <c r="J152" s="324">
        <v>285.95</v>
      </c>
      <c r="K152" s="324"/>
    </row>
    <row r="153" spans="2:11">
      <c r="B153" s="324" t="s">
        <v>382</v>
      </c>
      <c r="C153" s="324" t="s">
        <v>382</v>
      </c>
      <c r="D153" s="324"/>
      <c r="E153" s="325" t="s">
        <v>192</v>
      </c>
      <c r="F153" s="325" t="s">
        <v>79</v>
      </c>
      <c r="G153" s="324">
        <v>1</v>
      </c>
      <c r="H153" s="324">
        <v>29.95</v>
      </c>
      <c r="I153" s="324">
        <v>29.95</v>
      </c>
      <c r="J153" s="324">
        <v>29.95</v>
      </c>
      <c r="K153" s="324"/>
    </row>
    <row r="154" spans="2:11">
      <c r="B154" s="324" t="s">
        <v>383</v>
      </c>
      <c r="C154" s="324" t="s">
        <v>383</v>
      </c>
      <c r="D154" s="324"/>
      <c r="E154" s="325" t="s">
        <v>192</v>
      </c>
      <c r="F154" s="325" t="s">
        <v>79</v>
      </c>
      <c r="G154" s="324">
        <v>1</v>
      </c>
      <c r="H154" s="324">
        <v>99.95</v>
      </c>
      <c r="I154" s="324">
        <v>99.95</v>
      </c>
      <c r="J154" s="324">
        <v>99.95</v>
      </c>
      <c r="K154" s="324"/>
    </row>
    <row r="155" spans="2:11">
      <c r="B155" s="324" t="s">
        <v>384</v>
      </c>
      <c r="C155" s="324" t="s">
        <v>385</v>
      </c>
      <c r="D155" s="324"/>
      <c r="E155" s="325" t="s">
        <v>192</v>
      </c>
      <c r="F155" s="325" t="s">
        <v>79</v>
      </c>
      <c r="G155" s="324">
        <v>1</v>
      </c>
      <c r="H155" s="324">
        <v>525</v>
      </c>
      <c r="I155" s="324">
        <v>525</v>
      </c>
      <c r="J155" s="324">
        <v>525</v>
      </c>
      <c r="K155" s="324"/>
    </row>
    <row r="156" spans="2:11">
      <c r="B156" s="324" t="s">
        <v>386</v>
      </c>
      <c r="C156" s="324" t="s">
        <v>386</v>
      </c>
      <c r="D156" s="324"/>
      <c r="E156" s="325" t="s">
        <v>192</v>
      </c>
      <c r="F156" s="325" t="s">
        <v>79</v>
      </c>
      <c r="G156" s="324">
        <v>1</v>
      </c>
      <c r="H156" s="324">
        <v>225.95</v>
      </c>
      <c r="I156" s="324">
        <v>225.95</v>
      </c>
      <c r="J156" s="324">
        <v>225.95</v>
      </c>
      <c r="K156" s="324"/>
    </row>
    <row r="157" spans="2:11">
      <c r="B157" s="324" t="s">
        <v>387</v>
      </c>
      <c r="C157" s="324" t="s">
        <v>387</v>
      </c>
      <c r="D157" s="324"/>
      <c r="E157" s="325" t="s">
        <v>192</v>
      </c>
      <c r="F157" s="325" t="s">
        <v>79</v>
      </c>
      <c r="G157" s="324">
        <v>1</v>
      </c>
      <c r="H157" s="324">
        <v>12.95</v>
      </c>
      <c r="I157" s="324">
        <v>12.95</v>
      </c>
      <c r="J157" s="324">
        <v>12.95</v>
      </c>
      <c r="K157" s="324"/>
    </row>
    <row r="158" spans="2:11">
      <c r="B158" s="324" t="s">
        <v>388</v>
      </c>
      <c r="C158" s="324" t="s">
        <v>388</v>
      </c>
      <c r="D158" s="324"/>
      <c r="E158" s="325" t="s">
        <v>192</v>
      </c>
      <c r="F158" s="325" t="s">
        <v>79</v>
      </c>
      <c r="G158" s="324">
        <v>2</v>
      </c>
      <c r="H158" s="324">
        <v>29.95</v>
      </c>
      <c r="I158" s="324">
        <v>29.95</v>
      </c>
      <c r="J158" s="324">
        <v>59.9</v>
      </c>
      <c r="K158" s="324"/>
    </row>
    <row r="159" spans="2:11">
      <c r="B159" s="324" t="s">
        <v>389</v>
      </c>
      <c r="C159" s="324" t="s">
        <v>389</v>
      </c>
      <c r="D159" s="324"/>
      <c r="E159" s="325" t="s">
        <v>192</v>
      </c>
      <c r="F159" s="325" t="s">
        <v>79</v>
      </c>
      <c r="G159" s="324">
        <v>1</v>
      </c>
      <c r="H159" s="324">
        <v>196.19107539999999</v>
      </c>
      <c r="I159" s="324">
        <v>196.19107539999999</v>
      </c>
      <c r="J159" s="324">
        <v>196.19107539999999</v>
      </c>
      <c r="K159" s="324"/>
    </row>
    <row r="160" spans="2:11">
      <c r="B160" s="324" t="s">
        <v>390</v>
      </c>
      <c r="C160" s="324" t="s">
        <v>390</v>
      </c>
      <c r="D160" s="324"/>
      <c r="E160" s="325" t="s">
        <v>192</v>
      </c>
      <c r="F160" s="325" t="s">
        <v>79</v>
      </c>
      <c r="G160" s="324">
        <v>1</v>
      </c>
      <c r="H160" s="324">
        <v>99.95</v>
      </c>
      <c r="I160" s="324">
        <v>99.95</v>
      </c>
      <c r="J160" s="324">
        <v>99.95</v>
      </c>
      <c r="K160" s="324"/>
    </row>
    <row r="161" spans="2:11">
      <c r="B161" s="324" t="s">
        <v>391</v>
      </c>
      <c r="C161" s="324" t="s">
        <v>391</v>
      </c>
      <c r="D161" s="324"/>
      <c r="E161" s="325" t="s">
        <v>192</v>
      </c>
      <c r="F161" s="325" t="s">
        <v>79</v>
      </c>
      <c r="G161" s="324">
        <v>1</v>
      </c>
      <c r="H161" s="324">
        <v>69.95</v>
      </c>
      <c r="I161" s="324">
        <v>69.95</v>
      </c>
      <c r="J161" s="324">
        <v>69.95</v>
      </c>
      <c r="K161" s="324"/>
    </row>
    <row r="162" spans="2:11">
      <c r="B162" s="324" t="s">
        <v>126</v>
      </c>
      <c r="C162" s="324" t="s">
        <v>252</v>
      </c>
      <c r="D162" s="324">
        <v>4056824</v>
      </c>
      <c r="E162" s="325" t="s">
        <v>184</v>
      </c>
      <c r="F162" s="325" t="s">
        <v>79</v>
      </c>
      <c r="G162" s="325">
        <v>0</v>
      </c>
      <c r="H162" s="324">
        <v>34</v>
      </c>
      <c r="I162" s="324">
        <v>34</v>
      </c>
      <c r="J162" s="324">
        <v>0</v>
      </c>
      <c r="K162" s="324"/>
    </row>
    <row r="163" spans="2:11">
      <c r="B163" s="324" t="s">
        <v>392</v>
      </c>
      <c r="C163" s="324" t="s">
        <v>77</v>
      </c>
      <c r="D163" s="324">
        <v>4052338</v>
      </c>
      <c r="E163" s="325" t="s">
        <v>184</v>
      </c>
      <c r="F163" s="325" t="s">
        <v>79</v>
      </c>
      <c r="G163" s="325">
        <v>1</v>
      </c>
      <c r="H163" s="324">
        <v>4</v>
      </c>
      <c r="I163" s="324">
        <v>4</v>
      </c>
      <c r="J163" s="324">
        <v>4</v>
      </c>
      <c r="K163" s="324"/>
    </row>
    <row r="164" spans="2:11">
      <c r="B164" s="324" t="s">
        <v>393</v>
      </c>
      <c r="C164" s="324" t="s">
        <v>121</v>
      </c>
      <c r="D164" s="324">
        <v>4052301</v>
      </c>
      <c r="E164" s="325" t="s">
        <v>184</v>
      </c>
      <c r="F164" s="325" t="s">
        <v>79</v>
      </c>
      <c r="G164" s="325">
        <v>1</v>
      </c>
      <c r="H164" s="324">
        <v>9</v>
      </c>
      <c r="I164" s="324">
        <v>9</v>
      </c>
      <c r="J164" s="324">
        <v>9</v>
      </c>
      <c r="K164" s="324"/>
    </row>
    <row r="165" spans="2:11">
      <c r="B165" s="324" t="s">
        <v>250</v>
      </c>
      <c r="C165" s="324" t="s">
        <v>83</v>
      </c>
      <c r="D165" s="324">
        <v>4052336</v>
      </c>
      <c r="E165" s="325" t="s">
        <v>185</v>
      </c>
      <c r="F165" s="325" t="s">
        <v>79</v>
      </c>
      <c r="G165" s="325">
        <v>1</v>
      </c>
      <c r="H165" s="324">
        <v>109</v>
      </c>
      <c r="I165" s="324">
        <v>109</v>
      </c>
      <c r="J165" s="324">
        <v>109</v>
      </c>
      <c r="K165" s="324"/>
    </row>
    <row r="166" spans="2:11">
      <c r="B166" s="324" t="s">
        <v>251</v>
      </c>
      <c r="C166" s="324" t="s">
        <v>252</v>
      </c>
      <c r="D166" s="324">
        <v>4052179</v>
      </c>
      <c r="E166" s="325" t="s">
        <v>185</v>
      </c>
      <c r="F166" s="325" t="s">
        <v>79</v>
      </c>
      <c r="G166" s="325">
        <v>1</v>
      </c>
      <c r="H166" s="324">
        <v>38.200000000000003</v>
      </c>
      <c r="I166" s="324">
        <v>38.200000000000003</v>
      </c>
      <c r="J166" s="324">
        <v>38.200000000000003</v>
      </c>
      <c r="K166" s="324"/>
    </row>
    <row r="167" spans="2:11">
      <c r="B167" s="324" t="s">
        <v>251</v>
      </c>
      <c r="C167" s="324" t="s">
        <v>252</v>
      </c>
      <c r="D167" s="324">
        <v>4252310</v>
      </c>
      <c r="E167" s="325" t="s">
        <v>185</v>
      </c>
      <c r="F167" s="325" t="s">
        <v>79</v>
      </c>
      <c r="G167" s="325">
        <v>0</v>
      </c>
      <c r="H167" s="324">
        <v>38.200000000000003</v>
      </c>
      <c r="I167" s="324">
        <v>38.200000000000003</v>
      </c>
      <c r="J167" s="324">
        <v>0</v>
      </c>
      <c r="K167" s="324"/>
    </row>
    <row r="168" spans="2:11">
      <c r="B168" s="324" t="s">
        <v>251</v>
      </c>
      <c r="C168" s="324" t="s">
        <v>252</v>
      </c>
      <c r="D168" s="324">
        <v>4052312</v>
      </c>
      <c r="E168" s="325" t="s">
        <v>185</v>
      </c>
      <c r="F168" s="325" t="s">
        <v>79</v>
      </c>
      <c r="G168" s="325">
        <v>0</v>
      </c>
      <c r="H168" s="324">
        <v>38.200000000000003</v>
      </c>
      <c r="I168" s="324">
        <v>38.200000000000003</v>
      </c>
      <c r="J168" s="324">
        <v>0</v>
      </c>
      <c r="K168" s="324"/>
    </row>
    <row r="169" spans="2:11">
      <c r="B169" s="324" t="s">
        <v>251</v>
      </c>
      <c r="C169" s="324" t="s">
        <v>252</v>
      </c>
      <c r="D169" s="324">
        <v>4072162</v>
      </c>
      <c r="E169" s="325" t="s">
        <v>185</v>
      </c>
      <c r="F169" s="325" t="s">
        <v>79</v>
      </c>
      <c r="G169" s="325">
        <v>0</v>
      </c>
      <c r="H169" s="324">
        <v>38.200000000000003</v>
      </c>
      <c r="I169" s="324">
        <v>38.200000000000003</v>
      </c>
      <c r="J169" s="324">
        <v>0</v>
      </c>
      <c r="K169" s="324"/>
    </row>
    <row r="170" spans="2:11">
      <c r="B170" s="324" t="s">
        <v>251</v>
      </c>
      <c r="C170" s="324" t="s">
        <v>252</v>
      </c>
      <c r="D170" s="324">
        <v>4072163</v>
      </c>
      <c r="E170" s="325" t="s">
        <v>185</v>
      </c>
      <c r="F170" s="325" t="s">
        <v>79</v>
      </c>
      <c r="G170" s="325">
        <v>0</v>
      </c>
      <c r="H170" s="324">
        <v>38.200000000000003</v>
      </c>
      <c r="I170" s="324">
        <v>38.200000000000003</v>
      </c>
      <c r="J170" s="324">
        <v>0</v>
      </c>
      <c r="K170" s="324"/>
    </row>
    <row r="171" spans="2:11">
      <c r="B171" s="324" t="s">
        <v>76</v>
      </c>
      <c r="C171" s="324" t="s">
        <v>77</v>
      </c>
      <c r="D171" s="324">
        <v>4052338</v>
      </c>
      <c r="E171" s="325" t="s">
        <v>185</v>
      </c>
      <c r="F171" s="325" t="s">
        <v>79</v>
      </c>
      <c r="G171" s="325">
        <v>1</v>
      </c>
      <c r="H171" s="324">
        <v>4</v>
      </c>
      <c r="I171" s="324">
        <v>4</v>
      </c>
      <c r="J171" s="324">
        <v>4</v>
      </c>
      <c r="K171" s="324"/>
    </row>
    <row r="172" spans="2:11">
      <c r="B172" s="324" t="s">
        <v>394</v>
      </c>
      <c r="C172" s="324" t="s">
        <v>254</v>
      </c>
      <c r="D172" s="324">
        <v>4052335</v>
      </c>
      <c r="E172" s="325" t="s">
        <v>185</v>
      </c>
      <c r="F172" s="325" t="s">
        <v>79</v>
      </c>
      <c r="G172" s="325">
        <v>1</v>
      </c>
      <c r="H172" s="324">
        <v>11.9</v>
      </c>
      <c r="I172" s="324">
        <v>11.9</v>
      </c>
      <c r="J172" s="324">
        <v>11.9</v>
      </c>
      <c r="K172" s="324"/>
    </row>
    <row r="173" spans="2:11">
      <c r="B173" s="324" t="s">
        <v>395</v>
      </c>
      <c r="C173" s="324" t="s">
        <v>256</v>
      </c>
      <c r="D173" s="324">
        <v>4052325</v>
      </c>
      <c r="E173" s="325" t="s">
        <v>185</v>
      </c>
      <c r="F173" s="325" t="s">
        <v>79</v>
      </c>
      <c r="G173" s="325">
        <v>1</v>
      </c>
      <c r="H173" s="324">
        <v>1.6</v>
      </c>
      <c r="I173" s="324">
        <v>1.6</v>
      </c>
      <c r="J173" s="324">
        <v>1.6</v>
      </c>
      <c r="K173" s="324"/>
    </row>
    <row r="174" spans="2:11">
      <c r="B174" s="324" t="s">
        <v>257</v>
      </c>
      <c r="C174" s="324" t="s">
        <v>258</v>
      </c>
      <c r="D174" s="324">
        <v>4052328</v>
      </c>
      <c r="E174" s="325" t="s">
        <v>185</v>
      </c>
      <c r="F174" s="325" t="s">
        <v>79</v>
      </c>
      <c r="G174" s="325">
        <v>1</v>
      </c>
      <c r="H174" s="324">
        <v>7.5</v>
      </c>
      <c r="I174" s="324">
        <v>7.5</v>
      </c>
      <c r="J174" s="324">
        <v>7.5</v>
      </c>
      <c r="K174" s="324"/>
    </row>
    <row r="175" spans="2:11">
      <c r="B175" s="324" t="s">
        <v>259</v>
      </c>
      <c r="C175" s="324" t="s">
        <v>260</v>
      </c>
      <c r="D175" s="324">
        <v>4052305</v>
      </c>
      <c r="E175" s="325" t="s">
        <v>185</v>
      </c>
      <c r="F175" s="325" t="s">
        <v>79</v>
      </c>
      <c r="G175" s="325">
        <v>0</v>
      </c>
      <c r="H175" s="324">
        <v>87</v>
      </c>
      <c r="I175" s="324">
        <v>87</v>
      </c>
      <c r="J175" s="324">
        <v>0</v>
      </c>
      <c r="K175" s="324"/>
    </row>
    <row r="176" spans="2:11">
      <c r="B176" s="324" t="s">
        <v>268</v>
      </c>
      <c r="C176" s="324" t="s">
        <v>269</v>
      </c>
      <c r="D176" s="324">
        <v>4052323</v>
      </c>
      <c r="E176" s="325" t="s">
        <v>185</v>
      </c>
      <c r="F176" s="325" t="s">
        <v>79</v>
      </c>
      <c r="G176" s="325">
        <v>1</v>
      </c>
      <c r="H176" s="324">
        <v>18</v>
      </c>
      <c r="I176" s="324">
        <v>18</v>
      </c>
      <c r="J176" s="324">
        <v>18</v>
      </c>
      <c r="K176" s="324"/>
    </row>
    <row r="177" spans="2:11">
      <c r="B177" s="324" t="s">
        <v>120</v>
      </c>
      <c r="C177" s="324" t="s">
        <v>121</v>
      </c>
      <c r="D177" s="324">
        <v>4052301</v>
      </c>
      <c r="E177" s="325" t="s">
        <v>185</v>
      </c>
      <c r="F177" s="325" t="s">
        <v>79</v>
      </c>
      <c r="G177" s="325">
        <v>1</v>
      </c>
      <c r="H177" s="324">
        <v>9</v>
      </c>
      <c r="I177" s="324">
        <v>9</v>
      </c>
      <c r="J177" s="324">
        <v>9</v>
      </c>
      <c r="K177" s="324"/>
    </row>
    <row r="178" spans="2:11">
      <c r="B178" s="324" t="s">
        <v>396</v>
      </c>
      <c r="C178" s="324" t="s">
        <v>115</v>
      </c>
      <c r="D178" s="324">
        <v>4073009</v>
      </c>
      <c r="E178" s="325" t="s">
        <v>185</v>
      </c>
      <c r="F178" s="325" t="s">
        <v>79</v>
      </c>
      <c r="G178" s="325">
        <v>1</v>
      </c>
      <c r="H178" s="324">
        <v>9</v>
      </c>
      <c r="I178" s="324">
        <v>9</v>
      </c>
      <c r="J178" s="324">
        <v>9</v>
      </c>
      <c r="K178" s="324"/>
    </row>
    <row r="179" spans="2:11">
      <c r="B179" s="324" t="s">
        <v>277</v>
      </c>
      <c r="C179" s="324" t="s">
        <v>278</v>
      </c>
      <c r="D179" s="324">
        <v>4000480</v>
      </c>
      <c r="E179" s="325" t="s">
        <v>185</v>
      </c>
      <c r="F179" s="325" t="s">
        <v>79</v>
      </c>
      <c r="G179" s="325">
        <v>5</v>
      </c>
      <c r="H179" s="324">
        <v>0.95</v>
      </c>
      <c r="I179" s="324">
        <v>0.95</v>
      </c>
      <c r="J179" s="324">
        <v>4.75</v>
      </c>
      <c r="K179" s="324"/>
    </row>
    <row r="180" spans="2:11">
      <c r="B180" s="324" t="s">
        <v>277</v>
      </c>
      <c r="C180" s="324" t="s">
        <v>278</v>
      </c>
      <c r="D180" s="324">
        <v>4000481</v>
      </c>
      <c r="E180" s="325" t="s">
        <v>185</v>
      </c>
      <c r="F180" s="325" t="s">
        <v>79</v>
      </c>
      <c r="G180" s="325">
        <v>0</v>
      </c>
      <c r="H180" s="324">
        <v>0.95</v>
      </c>
      <c r="I180" s="324">
        <v>0.95</v>
      </c>
      <c r="J180" s="324">
        <v>0</v>
      </c>
      <c r="K180" s="324"/>
    </row>
    <row r="181" spans="2:11">
      <c r="B181" s="324" t="s">
        <v>277</v>
      </c>
      <c r="C181" s="324" t="s">
        <v>278</v>
      </c>
      <c r="D181" s="324">
        <v>4000482</v>
      </c>
      <c r="E181" s="325" t="s">
        <v>185</v>
      </c>
      <c r="F181" s="325" t="s">
        <v>79</v>
      </c>
      <c r="G181" s="325">
        <v>0</v>
      </c>
      <c r="H181" s="324">
        <v>0.95</v>
      </c>
      <c r="I181" s="324">
        <v>0.95</v>
      </c>
      <c r="J181" s="324">
        <v>0</v>
      </c>
      <c r="K181" s="324"/>
    </row>
    <row r="182" spans="2:11">
      <c r="B182" s="324" t="s">
        <v>277</v>
      </c>
      <c r="C182" s="324" t="s">
        <v>278</v>
      </c>
      <c r="D182" s="324">
        <v>4000483</v>
      </c>
      <c r="E182" s="325" t="s">
        <v>185</v>
      </c>
      <c r="F182" s="325" t="s">
        <v>79</v>
      </c>
      <c r="G182" s="325">
        <v>0</v>
      </c>
      <c r="H182" s="324">
        <v>0.95</v>
      </c>
      <c r="I182" s="324">
        <v>0.95</v>
      </c>
      <c r="J182" s="324">
        <v>0</v>
      </c>
      <c r="K182" s="324"/>
    </row>
    <row r="183" spans="2:11">
      <c r="B183" s="324" t="s">
        <v>397</v>
      </c>
      <c r="C183" s="324" t="s">
        <v>398</v>
      </c>
      <c r="D183" s="324">
        <v>4052304</v>
      </c>
      <c r="E183" s="325" t="s">
        <v>185</v>
      </c>
      <c r="F183" s="325" t="s">
        <v>79</v>
      </c>
      <c r="G183" s="325">
        <v>1</v>
      </c>
      <c r="H183" s="324">
        <v>3.5</v>
      </c>
      <c r="I183" s="324">
        <v>3.5</v>
      </c>
      <c r="J183" s="324">
        <v>3.5</v>
      </c>
      <c r="K183" s="324"/>
    </row>
    <row r="184" spans="2:11">
      <c r="B184" s="324" t="s">
        <v>399</v>
      </c>
      <c r="C184" s="324" t="s">
        <v>265</v>
      </c>
      <c r="D184" s="324">
        <v>4052306</v>
      </c>
      <c r="E184" s="325" t="s">
        <v>185</v>
      </c>
      <c r="F184" s="325" t="s">
        <v>79</v>
      </c>
      <c r="G184" s="325">
        <v>0</v>
      </c>
      <c r="H184" s="324">
        <v>5.45</v>
      </c>
      <c r="I184" s="324">
        <v>5.45</v>
      </c>
      <c r="J184" s="324">
        <v>0</v>
      </c>
      <c r="K184" s="324"/>
    </row>
    <row r="185" spans="2:11">
      <c r="B185" s="324" t="s">
        <v>279</v>
      </c>
      <c r="C185" s="324" t="s">
        <v>99</v>
      </c>
      <c r="D185" s="324">
        <v>4052330</v>
      </c>
      <c r="E185" s="325" t="s">
        <v>185</v>
      </c>
      <c r="F185" s="325" t="s">
        <v>79</v>
      </c>
      <c r="G185" s="325">
        <v>1</v>
      </c>
      <c r="H185" s="324">
        <v>0.8</v>
      </c>
      <c r="I185" s="324">
        <v>0.8</v>
      </c>
      <c r="J185" s="324">
        <v>0.8</v>
      </c>
      <c r="K185" s="324"/>
    </row>
    <row r="186" spans="2:11">
      <c r="B186" s="324" t="s">
        <v>400</v>
      </c>
      <c r="C186" s="324" t="s">
        <v>81</v>
      </c>
      <c r="D186" s="324">
        <v>4052337</v>
      </c>
      <c r="E186" s="325" t="s">
        <v>185</v>
      </c>
      <c r="F186" s="325" t="s">
        <v>79</v>
      </c>
      <c r="G186" s="325">
        <v>1</v>
      </c>
      <c r="H186" s="324">
        <v>6.5</v>
      </c>
      <c r="I186" s="324">
        <v>6.5</v>
      </c>
      <c r="J186" s="324">
        <v>6.5</v>
      </c>
      <c r="K186" s="324"/>
    </row>
    <row r="187" spans="2:11">
      <c r="B187" s="324" t="s">
        <v>104</v>
      </c>
      <c r="C187" s="324" t="s">
        <v>105</v>
      </c>
      <c r="D187" s="324">
        <v>4054719</v>
      </c>
      <c r="E187" s="325" t="s">
        <v>185</v>
      </c>
      <c r="F187" s="325" t="s">
        <v>79</v>
      </c>
      <c r="G187" s="325">
        <v>1</v>
      </c>
      <c r="H187" s="324">
        <v>21.1</v>
      </c>
      <c r="I187" s="324">
        <v>21.1</v>
      </c>
      <c r="J187" s="324">
        <v>21.1</v>
      </c>
      <c r="K187" s="324"/>
    </row>
    <row r="188" spans="2:11">
      <c r="B188" s="324" t="s">
        <v>104</v>
      </c>
      <c r="C188" s="324" t="s">
        <v>105</v>
      </c>
      <c r="D188" s="324">
        <v>4054802</v>
      </c>
      <c r="E188" s="325" t="s">
        <v>185</v>
      </c>
      <c r="F188" s="325" t="s">
        <v>79</v>
      </c>
      <c r="G188" s="325">
        <v>1</v>
      </c>
      <c r="H188" s="324">
        <v>21.1</v>
      </c>
      <c r="I188" s="324">
        <v>21.1</v>
      </c>
      <c r="J188" s="324">
        <v>21.1</v>
      </c>
      <c r="K188" s="324"/>
    </row>
    <row r="189" spans="2:11">
      <c r="B189" s="324" t="s">
        <v>401</v>
      </c>
      <c r="C189" s="324" t="s">
        <v>402</v>
      </c>
      <c r="D189" s="324">
        <v>4052333</v>
      </c>
      <c r="E189" s="325" t="s">
        <v>185</v>
      </c>
      <c r="F189" s="325" t="s">
        <v>79</v>
      </c>
      <c r="G189" s="325">
        <v>1</v>
      </c>
      <c r="H189" s="324">
        <v>1.5</v>
      </c>
      <c r="I189" s="324">
        <v>1.5</v>
      </c>
      <c r="J189" s="324">
        <v>1.5</v>
      </c>
      <c r="K189" s="324"/>
    </row>
    <row r="190" spans="2:11">
      <c r="B190" s="324" t="s">
        <v>126</v>
      </c>
      <c r="C190" s="324" t="s">
        <v>252</v>
      </c>
      <c r="D190" s="324">
        <v>4056823</v>
      </c>
      <c r="E190" s="325" t="s">
        <v>186</v>
      </c>
      <c r="F190" s="325" t="s">
        <v>79</v>
      </c>
      <c r="G190" s="325">
        <v>4</v>
      </c>
      <c r="H190" s="324">
        <v>34</v>
      </c>
      <c r="I190" s="324">
        <v>34</v>
      </c>
      <c r="J190" s="324">
        <v>136</v>
      </c>
      <c r="K190" s="324"/>
    </row>
    <row r="191" spans="2:11">
      <c r="B191" s="324" t="s">
        <v>126</v>
      </c>
      <c r="C191" s="324" t="s">
        <v>252</v>
      </c>
      <c r="D191" s="324">
        <v>4056824</v>
      </c>
      <c r="E191" s="325" t="s">
        <v>186</v>
      </c>
      <c r="F191" s="325" t="s">
        <v>79</v>
      </c>
      <c r="G191" s="325">
        <v>0</v>
      </c>
      <c r="H191" s="324">
        <v>34</v>
      </c>
      <c r="I191" s="324">
        <v>34</v>
      </c>
      <c r="J191" s="324">
        <v>0</v>
      </c>
      <c r="K191" s="324"/>
    </row>
    <row r="192" spans="2:11">
      <c r="B192" s="324" t="s">
        <v>392</v>
      </c>
      <c r="C192" s="324" t="s">
        <v>77</v>
      </c>
      <c r="D192" s="324">
        <v>4052338</v>
      </c>
      <c r="E192" s="325" t="s">
        <v>186</v>
      </c>
      <c r="F192" s="325" t="s">
        <v>79</v>
      </c>
      <c r="G192" s="325">
        <v>1</v>
      </c>
      <c r="H192" s="324">
        <v>4</v>
      </c>
      <c r="I192" s="324">
        <v>4</v>
      </c>
      <c r="J192" s="324">
        <v>4</v>
      </c>
      <c r="K192" s="324"/>
    </row>
    <row r="193" spans="2:11">
      <c r="B193" s="324" t="s">
        <v>395</v>
      </c>
      <c r="C193" s="324" t="s">
        <v>256</v>
      </c>
      <c r="D193" s="324">
        <v>4052325</v>
      </c>
      <c r="E193" s="325" t="s">
        <v>186</v>
      </c>
      <c r="F193" s="325" t="s">
        <v>79</v>
      </c>
      <c r="G193" s="325">
        <v>1</v>
      </c>
      <c r="H193" s="324">
        <v>1.6</v>
      </c>
      <c r="I193" s="324">
        <v>1.6</v>
      </c>
      <c r="J193" s="324">
        <v>1.6</v>
      </c>
      <c r="K193" s="324"/>
    </row>
    <row r="194" spans="2:11">
      <c r="B194" s="324" t="s">
        <v>393</v>
      </c>
      <c r="C194" s="324" t="s">
        <v>121</v>
      </c>
      <c r="D194" s="324">
        <v>4052301</v>
      </c>
      <c r="E194" s="325" t="s">
        <v>186</v>
      </c>
      <c r="F194" s="325" t="s">
        <v>79</v>
      </c>
      <c r="G194" s="325">
        <v>1</v>
      </c>
      <c r="H194" s="324">
        <v>9</v>
      </c>
      <c r="I194" s="324">
        <v>9</v>
      </c>
      <c r="J194" s="324">
        <v>9</v>
      </c>
      <c r="K194" s="324"/>
    </row>
    <row r="195" spans="2:11">
      <c r="B195" s="324" t="s">
        <v>276</v>
      </c>
      <c r="C195" s="324" t="s">
        <v>115</v>
      </c>
      <c r="D195" s="324">
        <v>4073009</v>
      </c>
      <c r="E195" s="325" t="s">
        <v>186</v>
      </c>
      <c r="F195" s="325" t="s">
        <v>79</v>
      </c>
      <c r="G195" s="325">
        <v>1</v>
      </c>
      <c r="H195" s="324">
        <v>9</v>
      </c>
      <c r="I195" s="324">
        <v>9</v>
      </c>
      <c r="J195" s="324">
        <v>9</v>
      </c>
      <c r="K195" s="324"/>
    </row>
    <row r="196" spans="2:11">
      <c r="B196" s="324" t="s">
        <v>403</v>
      </c>
      <c r="C196" s="324" t="s">
        <v>278</v>
      </c>
      <c r="D196" s="324">
        <v>4000480</v>
      </c>
      <c r="E196" s="325" t="s">
        <v>186</v>
      </c>
      <c r="F196" s="325" t="s">
        <v>79</v>
      </c>
      <c r="G196" s="325">
        <v>5</v>
      </c>
      <c r="H196" s="324">
        <v>0.95</v>
      </c>
      <c r="I196" s="324">
        <v>0.95</v>
      </c>
      <c r="J196" s="324">
        <v>4.75</v>
      </c>
      <c r="K196" s="324"/>
    </row>
    <row r="197" spans="2:11">
      <c r="B197" s="324" t="s">
        <v>403</v>
      </c>
      <c r="C197" s="324" t="s">
        <v>278</v>
      </c>
      <c r="D197" s="324">
        <v>4000481</v>
      </c>
      <c r="E197" s="325" t="s">
        <v>186</v>
      </c>
      <c r="F197" s="325" t="s">
        <v>79</v>
      </c>
      <c r="G197" s="325">
        <v>0</v>
      </c>
      <c r="H197" s="324">
        <v>0.95</v>
      </c>
      <c r="I197" s="324">
        <v>0.95</v>
      </c>
      <c r="J197" s="324">
        <v>0</v>
      </c>
      <c r="K197" s="324"/>
    </row>
    <row r="198" spans="2:11">
      <c r="B198" s="324" t="s">
        <v>403</v>
      </c>
      <c r="C198" s="324" t="s">
        <v>278</v>
      </c>
      <c r="D198" s="324">
        <v>4000482</v>
      </c>
      <c r="E198" s="325" t="s">
        <v>186</v>
      </c>
      <c r="F198" s="325" t="s">
        <v>79</v>
      </c>
      <c r="G198" s="325">
        <v>0</v>
      </c>
      <c r="H198" s="324">
        <v>0.95</v>
      </c>
      <c r="I198" s="324">
        <v>0.95</v>
      </c>
      <c r="J198" s="324">
        <v>0</v>
      </c>
      <c r="K198" s="324"/>
    </row>
    <row r="199" spans="2:11">
      <c r="B199" s="324" t="s">
        <v>403</v>
      </c>
      <c r="C199" s="324" t="s">
        <v>278</v>
      </c>
      <c r="D199" s="324">
        <v>4000483</v>
      </c>
      <c r="E199" s="325" t="s">
        <v>186</v>
      </c>
      <c r="F199" s="325" t="s">
        <v>79</v>
      </c>
      <c r="G199" s="325">
        <v>0</v>
      </c>
      <c r="H199" s="324">
        <v>0.95</v>
      </c>
      <c r="I199" s="324">
        <v>0.95</v>
      </c>
      <c r="J199" s="324">
        <v>0</v>
      </c>
      <c r="K199" s="324"/>
    </row>
    <row r="200" spans="2:11">
      <c r="B200" s="324" t="s">
        <v>404</v>
      </c>
      <c r="C200" s="324" t="s">
        <v>405</v>
      </c>
      <c r="D200" s="324">
        <v>4052315</v>
      </c>
      <c r="E200" s="325" t="s">
        <v>187</v>
      </c>
      <c r="F200" s="325" t="s">
        <v>79</v>
      </c>
      <c r="G200" s="325">
        <v>12</v>
      </c>
      <c r="H200" s="324">
        <v>29.99</v>
      </c>
      <c r="I200" s="324">
        <v>29.99</v>
      </c>
      <c r="J200" s="324">
        <v>359.88</v>
      </c>
      <c r="K200" s="324"/>
    </row>
    <row r="201" spans="2:11">
      <c r="B201" s="324" t="s">
        <v>404</v>
      </c>
      <c r="C201" s="324" t="s">
        <v>405</v>
      </c>
      <c r="D201" s="324">
        <v>4052315</v>
      </c>
      <c r="E201" s="325" t="s">
        <v>187</v>
      </c>
      <c r="F201" s="325" t="s">
        <v>79</v>
      </c>
      <c r="G201" s="325">
        <v>12</v>
      </c>
      <c r="H201" s="324">
        <v>29.99</v>
      </c>
      <c r="I201" s="324">
        <v>29.99</v>
      </c>
      <c r="J201" s="324">
        <v>359.88</v>
      </c>
      <c r="K201" s="324"/>
    </row>
    <row r="202" spans="2:11">
      <c r="B202" s="324" t="s">
        <v>404</v>
      </c>
      <c r="C202" s="324" t="s">
        <v>405</v>
      </c>
      <c r="D202" s="324">
        <v>4052316</v>
      </c>
      <c r="E202" s="325" t="s">
        <v>187</v>
      </c>
      <c r="F202" s="325" t="s">
        <v>79</v>
      </c>
      <c r="G202" s="325">
        <v>0</v>
      </c>
      <c r="H202" s="324">
        <v>29.99</v>
      </c>
      <c r="I202" s="324">
        <v>29.99</v>
      </c>
      <c r="J202" s="324">
        <v>0</v>
      </c>
      <c r="K202" s="324"/>
    </row>
    <row r="203" spans="2:11">
      <c r="B203" s="324" t="s">
        <v>126</v>
      </c>
      <c r="C203" s="324" t="s">
        <v>127</v>
      </c>
      <c r="D203" s="324">
        <v>4052178</v>
      </c>
      <c r="E203" s="325" t="s">
        <v>187</v>
      </c>
      <c r="F203" s="325" t="s">
        <v>79</v>
      </c>
      <c r="G203" s="325">
        <v>1</v>
      </c>
      <c r="H203" s="324">
        <v>34</v>
      </c>
      <c r="I203" s="324">
        <v>34</v>
      </c>
      <c r="J203" s="324">
        <v>34</v>
      </c>
      <c r="K203" s="324"/>
    </row>
    <row r="204" spans="2:11">
      <c r="B204" s="324" t="s">
        <v>392</v>
      </c>
      <c r="C204" s="324" t="s">
        <v>77</v>
      </c>
      <c r="D204" s="324">
        <v>4052338</v>
      </c>
      <c r="E204" s="325" t="s">
        <v>187</v>
      </c>
      <c r="F204" s="325" t="s">
        <v>79</v>
      </c>
      <c r="G204" s="325">
        <v>1</v>
      </c>
      <c r="H204" s="324">
        <v>4</v>
      </c>
      <c r="I204" s="324">
        <v>4</v>
      </c>
      <c r="J204" s="324">
        <v>4</v>
      </c>
      <c r="K204" s="324"/>
    </row>
    <row r="205" spans="2:11">
      <c r="B205" s="324" t="s">
        <v>106</v>
      </c>
      <c r="C205" s="324" t="s">
        <v>107</v>
      </c>
      <c r="D205" s="324">
        <v>4052325</v>
      </c>
      <c r="E205" s="325" t="s">
        <v>187</v>
      </c>
      <c r="F205" s="325" t="s">
        <v>79</v>
      </c>
      <c r="G205" s="325">
        <v>1</v>
      </c>
      <c r="H205" s="324">
        <v>1.6</v>
      </c>
      <c r="I205" s="324">
        <v>1.6</v>
      </c>
      <c r="J205" s="324">
        <v>1.6</v>
      </c>
      <c r="K205" s="324"/>
    </row>
    <row r="206" spans="2:11">
      <c r="B206" s="324" t="s">
        <v>406</v>
      </c>
      <c r="C206" s="324" t="s">
        <v>407</v>
      </c>
      <c r="D206" s="324">
        <v>4052320</v>
      </c>
      <c r="E206" s="325" t="s">
        <v>187</v>
      </c>
      <c r="F206" s="325" t="s">
        <v>79</v>
      </c>
      <c r="G206" s="325">
        <v>12</v>
      </c>
      <c r="H206" s="324">
        <v>1.2</v>
      </c>
      <c r="I206" s="324">
        <v>1.2</v>
      </c>
      <c r="J206" s="324">
        <v>14.399999999999999</v>
      </c>
      <c r="K206" s="324"/>
    </row>
    <row r="207" spans="2:11">
      <c r="B207" s="324" t="s">
        <v>393</v>
      </c>
      <c r="C207" s="324" t="s">
        <v>121</v>
      </c>
      <c r="D207" s="324">
        <v>4052301</v>
      </c>
      <c r="E207" s="325" t="s">
        <v>187</v>
      </c>
      <c r="F207" s="325" t="s">
        <v>79</v>
      </c>
      <c r="G207" s="325">
        <v>1</v>
      </c>
      <c r="H207" s="324">
        <v>9</v>
      </c>
      <c r="I207" s="324">
        <v>9</v>
      </c>
      <c r="J207" s="324">
        <v>9</v>
      </c>
      <c r="K207" s="324"/>
    </row>
    <row r="208" spans="2:11">
      <c r="B208" s="324" t="s">
        <v>403</v>
      </c>
      <c r="C208" s="324" t="s">
        <v>278</v>
      </c>
      <c r="D208" s="324">
        <v>4000480</v>
      </c>
      <c r="E208" s="325" t="s">
        <v>187</v>
      </c>
      <c r="F208" s="325" t="s">
        <v>79</v>
      </c>
      <c r="G208" s="325">
        <v>5</v>
      </c>
      <c r="H208" s="324">
        <v>0.95</v>
      </c>
      <c r="I208" s="324">
        <v>0.95</v>
      </c>
      <c r="J208" s="324">
        <v>4.75</v>
      </c>
      <c r="K208" s="324"/>
    </row>
    <row r="209" spans="2:11">
      <c r="B209" s="324" t="s">
        <v>403</v>
      </c>
      <c r="C209" s="324" t="s">
        <v>278</v>
      </c>
      <c r="D209" s="324">
        <v>4000481</v>
      </c>
      <c r="E209" s="325" t="s">
        <v>187</v>
      </c>
      <c r="F209" s="325" t="s">
        <v>79</v>
      </c>
      <c r="G209" s="325">
        <v>0</v>
      </c>
      <c r="H209" s="324">
        <v>0.95</v>
      </c>
      <c r="I209" s="324">
        <v>0.95</v>
      </c>
      <c r="J209" s="324">
        <v>0</v>
      </c>
      <c r="K209" s="324"/>
    </row>
    <row r="210" spans="2:11">
      <c r="B210" s="324" t="s">
        <v>403</v>
      </c>
      <c r="C210" s="324" t="s">
        <v>278</v>
      </c>
      <c r="D210" s="324">
        <v>4000482</v>
      </c>
      <c r="E210" s="325" t="s">
        <v>187</v>
      </c>
      <c r="F210" s="325" t="s">
        <v>79</v>
      </c>
      <c r="G210" s="325">
        <v>0</v>
      </c>
      <c r="H210" s="324">
        <v>0.95</v>
      </c>
      <c r="I210" s="324">
        <v>0.95</v>
      </c>
      <c r="J210" s="324">
        <v>0</v>
      </c>
      <c r="K210" s="324"/>
    </row>
    <row r="211" spans="2:11">
      <c r="B211" s="324" t="s">
        <v>403</v>
      </c>
      <c r="C211" s="324" t="s">
        <v>278</v>
      </c>
      <c r="D211" s="324">
        <v>4000483</v>
      </c>
      <c r="E211" s="325" t="s">
        <v>187</v>
      </c>
      <c r="F211" s="325" t="s">
        <v>79</v>
      </c>
      <c r="G211" s="325">
        <v>0</v>
      </c>
      <c r="H211" s="324">
        <v>0.95</v>
      </c>
      <c r="I211" s="324">
        <v>0.95</v>
      </c>
      <c r="J211" s="324">
        <v>0</v>
      </c>
      <c r="K211" s="324"/>
    </row>
    <row r="212" spans="2:11">
      <c r="B212" s="324" t="s">
        <v>403</v>
      </c>
      <c r="C212" s="324" t="s">
        <v>278</v>
      </c>
      <c r="D212" s="324">
        <v>4000480</v>
      </c>
      <c r="E212" s="325" t="s">
        <v>187</v>
      </c>
      <c r="F212" s="325" t="s">
        <v>79</v>
      </c>
      <c r="G212" s="325">
        <v>5</v>
      </c>
      <c r="H212" s="324">
        <v>0.95</v>
      </c>
      <c r="I212" s="324">
        <v>0.95</v>
      </c>
      <c r="J212" s="324">
        <v>4.75</v>
      </c>
      <c r="K212" s="324"/>
    </row>
    <row r="213" spans="2:11">
      <c r="B213" s="324" t="s">
        <v>403</v>
      </c>
      <c r="C213" s="324" t="s">
        <v>278</v>
      </c>
      <c r="D213" s="324">
        <v>4000481</v>
      </c>
      <c r="E213" s="325" t="s">
        <v>187</v>
      </c>
      <c r="F213" s="325" t="s">
        <v>79</v>
      </c>
      <c r="G213" s="325">
        <v>0</v>
      </c>
      <c r="H213" s="324">
        <v>0.95</v>
      </c>
      <c r="I213" s="324">
        <v>0.95</v>
      </c>
      <c r="J213" s="324">
        <v>0</v>
      </c>
      <c r="K213" s="324"/>
    </row>
    <row r="214" spans="2:11">
      <c r="B214" s="324" t="s">
        <v>403</v>
      </c>
      <c r="C214" s="324" t="s">
        <v>278</v>
      </c>
      <c r="D214" s="324">
        <v>4000482</v>
      </c>
      <c r="E214" s="325" t="s">
        <v>187</v>
      </c>
      <c r="F214" s="325" t="s">
        <v>79</v>
      </c>
      <c r="G214" s="325">
        <v>0</v>
      </c>
      <c r="H214" s="324">
        <v>0.95</v>
      </c>
      <c r="I214" s="324">
        <v>0.95</v>
      </c>
      <c r="J214" s="324">
        <v>0</v>
      </c>
      <c r="K214" s="324"/>
    </row>
    <row r="215" spans="2:11">
      <c r="B215" s="324" t="s">
        <v>403</v>
      </c>
      <c r="C215" s="324" t="s">
        <v>278</v>
      </c>
      <c r="D215" s="324">
        <v>4000483</v>
      </c>
      <c r="E215" s="325" t="s">
        <v>187</v>
      </c>
      <c r="F215" s="325" t="s">
        <v>79</v>
      </c>
      <c r="G215" s="325">
        <v>0</v>
      </c>
      <c r="H215" s="324">
        <v>0.95</v>
      </c>
      <c r="I215" s="324">
        <v>0.95</v>
      </c>
      <c r="J215" s="324">
        <v>0</v>
      </c>
      <c r="K215" s="324"/>
    </row>
    <row r="216" spans="2:11">
      <c r="B216" s="324" t="s">
        <v>408</v>
      </c>
      <c r="C216" s="324" t="s">
        <v>409</v>
      </c>
      <c r="D216" s="324">
        <v>4055612</v>
      </c>
      <c r="E216" s="325" t="s">
        <v>187</v>
      </c>
      <c r="F216" s="325" t="s">
        <v>79</v>
      </c>
      <c r="G216" s="325">
        <v>1</v>
      </c>
      <c r="H216" s="324">
        <v>67.69</v>
      </c>
      <c r="I216" s="324">
        <v>67.69</v>
      </c>
      <c r="J216" s="324">
        <v>67.69</v>
      </c>
      <c r="K216" s="324"/>
    </row>
    <row r="217" spans="2:11">
      <c r="B217" s="324" t="s">
        <v>98</v>
      </c>
      <c r="C217" s="324" t="s">
        <v>99</v>
      </c>
      <c r="D217" s="324">
        <v>4052330</v>
      </c>
      <c r="E217" s="325" t="s">
        <v>187</v>
      </c>
      <c r="F217" s="325" t="s">
        <v>79</v>
      </c>
      <c r="G217" s="325">
        <v>1</v>
      </c>
      <c r="H217" s="324">
        <v>0.8</v>
      </c>
      <c r="I217" s="324">
        <v>0.8</v>
      </c>
      <c r="J217" s="324">
        <v>0.8</v>
      </c>
      <c r="K217" s="324"/>
    </row>
    <row r="218" spans="2:11">
      <c r="B218" s="324" t="s">
        <v>82</v>
      </c>
      <c r="C218" s="324" t="s">
        <v>83</v>
      </c>
      <c r="D218" s="324">
        <v>4052334</v>
      </c>
      <c r="E218" s="325" t="s">
        <v>78</v>
      </c>
      <c r="F218" s="325" t="s">
        <v>79</v>
      </c>
      <c r="G218" s="325">
        <v>1</v>
      </c>
      <c r="H218" s="324">
        <v>21.1</v>
      </c>
      <c r="I218" s="324">
        <v>21.1</v>
      </c>
      <c r="J218" s="324">
        <v>21.1</v>
      </c>
      <c r="K218" s="324"/>
    </row>
    <row r="219" spans="2:11">
      <c r="B219" s="324" t="s">
        <v>88</v>
      </c>
      <c r="C219" s="324" t="s">
        <v>89</v>
      </c>
      <c r="D219" s="324">
        <v>4052342</v>
      </c>
      <c r="E219" s="325" t="s">
        <v>78</v>
      </c>
      <c r="F219" s="325" t="s">
        <v>79</v>
      </c>
      <c r="G219" s="325">
        <v>1</v>
      </c>
      <c r="H219" s="324">
        <v>88</v>
      </c>
      <c r="I219" s="324">
        <v>88</v>
      </c>
      <c r="J219" s="324">
        <v>88</v>
      </c>
      <c r="K219" s="324"/>
    </row>
    <row r="220" spans="2:11">
      <c r="B220" s="324" t="s">
        <v>124</v>
      </c>
      <c r="C220" s="324" t="s">
        <v>125</v>
      </c>
      <c r="D220" s="324">
        <v>4052313</v>
      </c>
      <c r="E220" s="325" t="s">
        <v>78</v>
      </c>
      <c r="F220" s="325" t="s">
        <v>79</v>
      </c>
      <c r="G220" s="325">
        <v>1</v>
      </c>
      <c r="H220" s="324">
        <v>7</v>
      </c>
      <c r="I220" s="324">
        <v>7</v>
      </c>
      <c r="J220" s="324">
        <v>7</v>
      </c>
      <c r="K220" s="324"/>
    </row>
    <row r="221" spans="2:11">
      <c r="B221" s="324" t="s">
        <v>122</v>
      </c>
      <c r="C221" s="324" t="s">
        <v>123</v>
      </c>
      <c r="D221" s="324">
        <v>4052314</v>
      </c>
      <c r="E221" s="325" t="s">
        <v>78</v>
      </c>
      <c r="F221" s="325" t="s">
        <v>79</v>
      </c>
      <c r="G221" s="325">
        <v>1</v>
      </c>
      <c r="H221" s="324">
        <v>28.5</v>
      </c>
      <c r="I221" s="324">
        <v>28.5</v>
      </c>
      <c r="J221" s="324">
        <v>28.5</v>
      </c>
      <c r="K221" s="324"/>
    </row>
    <row r="222" spans="2:11">
      <c r="B222" s="324" t="s">
        <v>80</v>
      </c>
      <c r="C222" s="324" t="s">
        <v>81</v>
      </c>
      <c r="D222" s="324">
        <v>4052337</v>
      </c>
      <c r="E222" s="325" t="s">
        <v>78</v>
      </c>
      <c r="F222" s="325" t="s">
        <v>79</v>
      </c>
      <c r="G222" s="325">
        <v>1</v>
      </c>
      <c r="H222" s="324">
        <v>6.5</v>
      </c>
      <c r="I222" s="324">
        <v>6.5</v>
      </c>
      <c r="J222" s="324">
        <v>6.5</v>
      </c>
      <c r="K222" s="324"/>
    </row>
    <row r="223" spans="2:11">
      <c r="B223" s="324" t="s">
        <v>86</v>
      </c>
      <c r="C223" s="324" t="s">
        <v>87</v>
      </c>
      <c r="D223" s="324">
        <v>4054154</v>
      </c>
      <c r="E223" s="325" t="s">
        <v>78</v>
      </c>
      <c r="F223" s="325" t="s">
        <v>79</v>
      </c>
      <c r="G223" s="325">
        <v>1</v>
      </c>
      <c r="H223" s="324">
        <v>184.27</v>
      </c>
      <c r="I223" s="324">
        <v>184.27</v>
      </c>
      <c r="J223" s="324">
        <v>184.27</v>
      </c>
      <c r="K223" s="324"/>
    </row>
    <row r="224" spans="2:11">
      <c r="B224" s="324" t="s">
        <v>126</v>
      </c>
      <c r="C224" s="324" t="s">
        <v>127</v>
      </c>
      <c r="D224" s="324">
        <v>4052178</v>
      </c>
      <c r="E224" s="325" t="s">
        <v>78</v>
      </c>
      <c r="F224" s="325" t="s">
        <v>79</v>
      </c>
      <c r="G224" s="325">
        <v>1</v>
      </c>
      <c r="H224" s="324">
        <v>34</v>
      </c>
      <c r="I224" s="324">
        <v>34</v>
      </c>
      <c r="J224" s="324">
        <v>34</v>
      </c>
      <c r="K224" s="324"/>
    </row>
    <row r="225" spans="2:11">
      <c r="B225" s="324" t="s">
        <v>84</v>
      </c>
      <c r="C225" s="324" t="s">
        <v>85</v>
      </c>
      <c r="D225" s="324">
        <v>4052327</v>
      </c>
      <c r="E225" s="325" t="s">
        <v>78</v>
      </c>
      <c r="F225" s="325" t="s">
        <v>79</v>
      </c>
      <c r="G225" s="325">
        <v>1</v>
      </c>
      <c r="H225" s="324">
        <v>21.1</v>
      </c>
      <c r="I225" s="324">
        <v>21.1</v>
      </c>
      <c r="J225" s="324">
        <v>21.1</v>
      </c>
      <c r="K225" s="324"/>
    </row>
    <row r="226" spans="2:11">
      <c r="B226" s="324" t="s">
        <v>76</v>
      </c>
      <c r="C226" s="324" t="s">
        <v>77</v>
      </c>
      <c r="D226" s="324">
        <v>4052338</v>
      </c>
      <c r="E226" s="325" t="s">
        <v>78</v>
      </c>
      <c r="F226" s="325" t="s">
        <v>79</v>
      </c>
      <c r="G226" s="325">
        <v>1</v>
      </c>
      <c r="H226" s="324">
        <v>4</v>
      </c>
      <c r="I226" s="324">
        <v>4</v>
      </c>
      <c r="J226" s="324">
        <v>4</v>
      </c>
      <c r="K226" s="324"/>
    </row>
    <row r="227" spans="2:11">
      <c r="B227" s="324" t="s">
        <v>106</v>
      </c>
      <c r="C227" s="324" t="s">
        <v>107</v>
      </c>
      <c r="D227" s="324">
        <v>4052325</v>
      </c>
      <c r="E227" s="325" t="s">
        <v>78</v>
      </c>
      <c r="F227" s="325" t="s">
        <v>79</v>
      </c>
      <c r="G227" s="325">
        <v>1</v>
      </c>
      <c r="H227" s="324">
        <v>1.6</v>
      </c>
      <c r="I227" s="324">
        <v>1.6</v>
      </c>
      <c r="J227" s="324">
        <v>1.6</v>
      </c>
      <c r="K227" s="324"/>
    </row>
    <row r="228" spans="2:11">
      <c r="B228" s="324" t="s">
        <v>116</v>
      </c>
      <c r="C228" s="324" t="s">
        <v>410</v>
      </c>
      <c r="D228" s="324">
        <v>4052324</v>
      </c>
      <c r="E228" s="325" t="s">
        <v>78</v>
      </c>
      <c r="F228" s="325" t="s">
        <v>79</v>
      </c>
      <c r="G228" s="325">
        <v>1</v>
      </c>
      <c r="H228" s="324">
        <v>1.5</v>
      </c>
      <c r="I228" s="324">
        <v>1.5</v>
      </c>
      <c r="J228" s="324">
        <v>1.5</v>
      </c>
      <c r="K228" s="324"/>
    </row>
    <row r="229" spans="2:11">
      <c r="B229" s="324" t="s">
        <v>90</v>
      </c>
      <c r="C229" s="324" t="s">
        <v>91</v>
      </c>
      <c r="D229" s="324">
        <v>4052326</v>
      </c>
      <c r="E229" s="325" t="s">
        <v>78</v>
      </c>
      <c r="F229" s="325" t="s">
        <v>79</v>
      </c>
      <c r="G229" s="325">
        <v>1</v>
      </c>
      <c r="H229" s="324">
        <v>11.94</v>
      </c>
      <c r="I229" s="324">
        <v>11.94</v>
      </c>
      <c r="J229" s="324">
        <v>11.94</v>
      </c>
      <c r="K229" s="324"/>
    </row>
    <row r="230" spans="2:11">
      <c r="B230" s="324" t="s">
        <v>110</v>
      </c>
      <c r="C230" s="324" t="s">
        <v>111</v>
      </c>
      <c r="D230" s="324">
        <v>4052308</v>
      </c>
      <c r="E230" s="325" t="s">
        <v>78</v>
      </c>
      <c r="F230" s="325" t="s">
        <v>79</v>
      </c>
      <c r="G230" s="325">
        <v>1</v>
      </c>
      <c r="H230" s="324">
        <v>49.9</v>
      </c>
      <c r="I230" s="324">
        <v>49.9</v>
      </c>
      <c r="J230" s="324">
        <v>49.9</v>
      </c>
      <c r="K230" s="324"/>
    </row>
    <row r="231" spans="2:11">
      <c r="B231" s="324" t="s">
        <v>110</v>
      </c>
      <c r="C231" s="324" t="s">
        <v>111</v>
      </c>
      <c r="D231" s="324">
        <v>4052309</v>
      </c>
      <c r="E231" s="325" t="s">
        <v>78</v>
      </c>
      <c r="F231" s="325" t="s">
        <v>79</v>
      </c>
      <c r="G231" s="325">
        <v>1</v>
      </c>
      <c r="H231" s="324">
        <v>49.9</v>
      </c>
      <c r="I231" s="324">
        <v>49.9</v>
      </c>
      <c r="J231" s="324">
        <v>49.9</v>
      </c>
      <c r="K231" s="324"/>
    </row>
    <row r="232" spans="2:11">
      <c r="B232" s="324" t="s">
        <v>120</v>
      </c>
      <c r="C232" s="324" t="s">
        <v>121</v>
      </c>
      <c r="D232" s="324">
        <v>4052301</v>
      </c>
      <c r="E232" s="325" t="s">
        <v>78</v>
      </c>
      <c r="F232" s="325" t="s">
        <v>79</v>
      </c>
      <c r="G232" s="325">
        <v>1</v>
      </c>
      <c r="H232" s="324">
        <v>9</v>
      </c>
      <c r="I232" s="324">
        <v>9</v>
      </c>
      <c r="J232" s="324">
        <v>9</v>
      </c>
      <c r="K232" s="324"/>
    </row>
    <row r="233" spans="2:11">
      <c r="B233" s="324" t="s">
        <v>114</v>
      </c>
      <c r="C233" s="324" t="s">
        <v>115</v>
      </c>
      <c r="D233" s="324">
        <v>4073009</v>
      </c>
      <c r="E233" s="325" t="s">
        <v>78</v>
      </c>
      <c r="F233" s="325" t="s">
        <v>79</v>
      </c>
      <c r="G233" s="325">
        <v>1</v>
      </c>
      <c r="H233" s="324">
        <v>9</v>
      </c>
      <c r="I233" s="324">
        <v>9</v>
      </c>
      <c r="J233" s="324">
        <v>9</v>
      </c>
      <c r="K233" s="324"/>
    </row>
    <row r="234" spans="2:11">
      <c r="B234" s="324" t="s">
        <v>112</v>
      </c>
      <c r="C234" s="324" t="s">
        <v>113</v>
      </c>
      <c r="D234" s="324">
        <v>4052322</v>
      </c>
      <c r="E234" s="325" t="s">
        <v>78</v>
      </c>
      <c r="F234" s="325" t="s">
        <v>79</v>
      </c>
      <c r="G234" s="325">
        <v>0</v>
      </c>
      <c r="H234" s="324">
        <v>13.3</v>
      </c>
      <c r="I234" s="324">
        <v>13.3</v>
      </c>
      <c r="J234" s="324">
        <v>0</v>
      </c>
      <c r="K234" s="324"/>
    </row>
    <row r="235" spans="2:11">
      <c r="B235" s="324" t="s">
        <v>118</v>
      </c>
      <c r="C235" s="324" t="s">
        <v>119</v>
      </c>
      <c r="D235" s="324">
        <v>4000480</v>
      </c>
      <c r="E235" s="325" t="s">
        <v>78</v>
      </c>
      <c r="F235" s="325" t="s">
        <v>79</v>
      </c>
      <c r="G235" s="325">
        <v>5</v>
      </c>
      <c r="H235" s="324">
        <v>0.95</v>
      </c>
      <c r="I235" s="324">
        <v>0.95</v>
      </c>
      <c r="J235" s="324">
        <v>4.75</v>
      </c>
      <c r="K235" s="324"/>
    </row>
    <row r="236" spans="2:11">
      <c r="B236" s="324" t="s">
        <v>118</v>
      </c>
      <c r="C236" s="324" t="s">
        <v>119</v>
      </c>
      <c r="D236" s="324">
        <v>4000481</v>
      </c>
      <c r="E236" s="325" t="s">
        <v>78</v>
      </c>
      <c r="F236" s="325" t="s">
        <v>79</v>
      </c>
      <c r="G236" s="325">
        <v>0</v>
      </c>
      <c r="H236" s="324">
        <v>0.95</v>
      </c>
      <c r="I236" s="324">
        <v>0.95</v>
      </c>
      <c r="J236" s="324">
        <v>0</v>
      </c>
      <c r="K236" s="324"/>
    </row>
    <row r="237" spans="2:11">
      <c r="B237" s="324" t="s">
        <v>118</v>
      </c>
      <c r="C237" s="324" t="s">
        <v>119</v>
      </c>
      <c r="D237" s="324">
        <v>4000482</v>
      </c>
      <c r="E237" s="325" t="s">
        <v>78</v>
      </c>
      <c r="F237" s="325" t="s">
        <v>79</v>
      </c>
      <c r="G237" s="325">
        <v>0</v>
      </c>
      <c r="H237" s="324">
        <v>0.95</v>
      </c>
      <c r="I237" s="324">
        <v>0.95</v>
      </c>
      <c r="J237" s="324">
        <v>0</v>
      </c>
      <c r="K237" s="324"/>
    </row>
    <row r="238" spans="2:11">
      <c r="B238" s="324" t="s">
        <v>118</v>
      </c>
      <c r="C238" s="324" t="s">
        <v>119</v>
      </c>
      <c r="D238" s="324">
        <v>4000483</v>
      </c>
      <c r="E238" s="325" t="s">
        <v>78</v>
      </c>
      <c r="F238" s="325" t="s">
        <v>79</v>
      </c>
      <c r="G238" s="325">
        <v>0</v>
      </c>
      <c r="H238" s="324">
        <v>0.95</v>
      </c>
      <c r="I238" s="324">
        <v>0.95</v>
      </c>
      <c r="J238" s="324">
        <v>0</v>
      </c>
      <c r="K238" s="324"/>
    </row>
    <row r="239" spans="2:11">
      <c r="B239" s="324" t="s">
        <v>102</v>
      </c>
      <c r="C239" s="324" t="s">
        <v>103</v>
      </c>
      <c r="D239" s="324">
        <v>4052307</v>
      </c>
      <c r="E239" s="325" t="s">
        <v>78</v>
      </c>
      <c r="F239" s="325" t="s">
        <v>79</v>
      </c>
      <c r="G239" s="325">
        <v>1</v>
      </c>
      <c r="H239" s="324">
        <v>10.199999999999999</v>
      </c>
      <c r="I239" s="324">
        <v>10.199999999999999</v>
      </c>
      <c r="J239" s="324">
        <v>10.199999999999999</v>
      </c>
      <c r="K239" s="324"/>
    </row>
    <row r="240" spans="2:11">
      <c r="B240" s="324" t="s">
        <v>100</v>
      </c>
      <c r="C240" s="324" t="s">
        <v>101</v>
      </c>
      <c r="D240" s="324">
        <v>4052339</v>
      </c>
      <c r="E240" s="325" t="s">
        <v>78</v>
      </c>
      <c r="F240" s="325" t="s">
        <v>79</v>
      </c>
      <c r="G240" s="325">
        <v>1</v>
      </c>
      <c r="H240" s="324">
        <v>8.5</v>
      </c>
      <c r="I240" s="324">
        <v>8.5</v>
      </c>
      <c r="J240" s="324">
        <v>8.5</v>
      </c>
      <c r="K240" s="324"/>
    </row>
    <row r="241" spans="2:11">
      <c r="B241" s="324" t="s">
        <v>104</v>
      </c>
      <c r="C241" s="324" t="s">
        <v>105</v>
      </c>
      <c r="D241" s="324">
        <v>4054719</v>
      </c>
      <c r="E241" s="325" t="s">
        <v>78</v>
      </c>
      <c r="F241" s="325" t="s">
        <v>79</v>
      </c>
      <c r="G241" s="325">
        <v>1</v>
      </c>
      <c r="H241" s="324">
        <v>21.1</v>
      </c>
      <c r="I241" s="324">
        <v>21.1</v>
      </c>
      <c r="J241" s="324">
        <v>21.1</v>
      </c>
      <c r="K241" s="324"/>
    </row>
    <row r="242" spans="2:11">
      <c r="B242" s="324" t="s">
        <v>104</v>
      </c>
      <c r="C242" s="324" t="s">
        <v>105</v>
      </c>
      <c r="D242" s="324">
        <v>4054802</v>
      </c>
      <c r="E242" s="325" t="s">
        <v>78</v>
      </c>
      <c r="F242" s="325" t="s">
        <v>79</v>
      </c>
      <c r="G242" s="325">
        <v>1</v>
      </c>
      <c r="H242" s="324">
        <v>21.1</v>
      </c>
      <c r="I242" s="324">
        <v>21.1</v>
      </c>
      <c r="J242" s="324">
        <v>21.1</v>
      </c>
      <c r="K242" s="324"/>
    </row>
    <row r="243" spans="2:11">
      <c r="B243" s="324" t="s">
        <v>108</v>
      </c>
      <c r="C243" s="324" t="s">
        <v>109</v>
      </c>
      <c r="D243" s="324">
        <v>4054719</v>
      </c>
      <c r="E243" s="325" t="s">
        <v>78</v>
      </c>
      <c r="F243" s="325" t="s">
        <v>79</v>
      </c>
      <c r="G243" s="325">
        <v>1</v>
      </c>
      <c r="H243" s="324">
        <v>21.1</v>
      </c>
      <c r="I243" s="324">
        <v>21.1</v>
      </c>
      <c r="J243" s="324">
        <v>21.1</v>
      </c>
      <c r="K243" s="324"/>
    </row>
    <row r="244" spans="2:11">
      <c r="B244" s="324" t="s">
        <v>108</v>
      </c>
      <c r="C244" s="324" t="s">
        <v>109</v>
      </c>
      <c r="D244" s="324">
        <v>4054800</v>
      </c>
      <c r="E244" s="325" t="s">
        <v>78</v>
      </c>
      <c r="F244" s="325" t="s">
        <v>79</v>
      </c>
      <c r="G244" s="325">
        <v>1</v>
      </c>
      <c r="H244" s="324">
        <v>21.1</v>
      </c>
      <c r="I244" s="324">
        <v>21.1</v>
      </c>
      <c r="J244" s="324">
        <v>21.1</v>
      </c>
      <c r="K244" s="324"/>
    </row>
    <row r="245" spans="2:11">
      <c r="B245" s="324" t="s">
        <v>92</v>
      </c>
      <c r="C245" s="324" t="s">
        <v>93</v>
      </c>
      <c r="D245" s="324">
        <v>4052332</v>
      </c>
      <c r="E245" s="325" t="s">
        <v>78</v>
      </c>
      <c r="F245" s="325" t="s">
        <v>79</v>
      </c>
      <c r="G245" s="325">
        <v>1</v>
      </c>
      <c r="H245" s="324">
        <v>17.5</v>
      </c>
      <c r="I245" s="324">
        <v>17.5</v>
      </c>
      <c r="J245" s="324">
        <v>17.5</v>
      </c>
      <c r="K245" s="324"/>
    </row>
    <row r="246" spans="2:11">
      <c r="B246" s="324" t="s">
        <v>94</v>
      </c>
      <c r="C246" s="324" t="s">
        <v>95</v>
      </c>
      <c r="D246" s="324">
        <v>4052333</v>
      </c>
      <c r="E246" s="325" t="s">
        <v>78</v>
      </c>
      <c r="F246" s="325" t="s">
        <v>79</v>
      </c>
      <c r="G246" s="325">
        <v>1</v>
      </c>
      <c r="H246" s="324">
        <v>1.5</v>
      </c>
      <c r="I246" s="324">
        <v>1.5</v>
      </c>
      <c r="J246" s="324">
        <v>1.5</v>
      </c>
      <c r="K246" s="324"/>
    </row>
    <row r="247" spans="2:11">
      <c r="B247" s="324" t="s">
        <v>98</v>
      </c>
      <c r="C247" s="324" t="s">
        <v>99</v>
      </c>
      <c r="D247" s="324">
        <v>4052330</v>
      </c>
      <c r="E247" s="325" t="s">
        <v>78</v>
      </c>
      <c r="F247" s="325" t="s">
        <v>79</v>
      </c>
      <c r="G247" s="325">
        <v>1</v>
      </c>
      <c r="H247" s="324">
        <v>0.8</v>
      </c>
      <c r="I247" s="324">
        <v>0.8</v>
      </c>
      <c r="J247" s="324">
        <v>0.8</v>
      </c>
      <c r="K247" s="324"/>
    </row>
    <row r="248" spans="2:11">
      <c r="B248" s="324" t="s">
        <v>96</v>
      </c>
      <c r="C248" s="324" t="s">
        <v>97</v>
      </c>
      <c r="D248" s="324">
        <v>4052331</v>
      </c>
      <c r="E248" s="325" t="s">
        <v>78</v>
      </c>
      <c r="F248" s="325" t="s">
        <v>79</v>
      </c>
      <c r="G248" s="325">
        <v>1</v>
      </c>
      <c r="H248" s="324">
        <v>23.5</v>
      </c>
      <c r="I248" s="324">
        <v>23.5</v>
      </c>
      <c r="J248" s="324">
        <v>23.5</v>
      </c>
      <c r="K248" s="324"/>
    </row>
    <row r="249" spans="2:11">
      <c r="B249" s="324" t="s">
        <v>126</v>
      </c>
      <c r="C249" s="324" t="s">
        <v>252</v>
      </c>
      <c r="D249" s="324">
        <v>4052178</v>
      </c>
      <c r="E249" s="325" t="s">
        <v>188</v>
      </c>
      <c r="F249" s="325" t="s">
        <v>79</v>
      </c>
      <c r="G249" s="325">
        <v>1</v>
      </c>
      <c r="H249" s="324">
        <v>34</v>
      </c>
      <c r="I249" s="324">
        <v>34</v>
      </c>
      <c r="J249" s="324">
        <v>34</v>
      </c>
      <c r="K249" s="324"/>
    </row>
    <row r="250" spans="2:11">
      <c r="B250" s="324" t="s">
        <v>392</v>
      </c>
      <c r="C250" s="324" t="s">
        <v>77</v>
      </c>
      <c r="D250" s="324">
        <v>4052338</v>
      </c>
      <c r="E250" s="325" t="s">
        <v>188</v>
      </c>
      <c r="F250" s="325" t="s">
        <v>79</v>
      </c>
      <c r="G250" s="325">
        <v>1</v>
      </c>
      <c r="H250" s="324">
        <v>4</v>
      </c>
      <c r="I250" s="324">
        <v>4</v>
      </c>
      <c r="J250" s="324">
        <v>4</v>
      </c>
      <c r="K250" s="324"/>
    </row>
    <row r="251" spans="2:11">
      <c r="B251" s="324" t="s">
        <v>395</v>
      </c>
      <c r="C251" s="324" t="s">
        <v>256</v>
      </c>
      <c r="D251" s="324">
        <v>4052325</v>
      </c>
      <c r="E251" s="325" t="s">
        <v>188</v>
      </c>
      <c r="F251" s="325" t="s">
        <v>79</v>
      </c>
      <c r="G251" s="325">
        <v>1</v>
      </c>
      <c r="H251" s="324">
        <v>1.6</v>
      </c>
      <c r="I251" s="324">
        <v>1.6</v>
      </c>
      <c r="J251" s="324">
        <v>1.6</v>
      </c>
      <c r="K251" s="324"/>
    </row>
    <row r="252" spans="2:11">
      <c r="B252" s="324" t="s">
        <v>393</v>
      </c>
      <c r="C252" s="324" t="s">
        <v>121</v>
      </c>
      <c r="D252" s="324">
        <v>4052301</v>
      </c>
      <c r="E252" s="325" t="s">
        <v>188</v>
      </c>
      <c r="F252" s="325" t="s">
        <v>79</v>
      </c>
      <c r="G252" s="325">
        <v>1</v>
      </c>
      <c r="H252" s="324">
        <v>9</v>
      </c>
      <c r="I252" s="324">
        <v>9</v>
      </c>
      <c r="J252" s="324">
        <v>9</v>
      </c>
      <c r="K252" s="324"/>
    </row>
    <row r="253" spans="2:11">
      <c r="B253" s="324" t="s">
        <v>277</v>
      </c>
      <c r="C253" s="324" t="s">
        <v>278</v>
      </c>
      <c r="D253" s="324">
        <v>4000480</v>
      </c>
      <c r="E253" s="325" t="s">
        <v>188</v>
      </c>
      <c r="F253" s="325" t="s">
        <v>79</v>
      </c>
      <c r="G253" s="325">
        <v>5</v>
      </c>
      <c r="H253" s="324">
        <v>0.95</v>
      </c>
      <c r="I253" s="324">
        <v>0.95</v>
      </c>
      <c r="J253" s="324">
        <v>4.75</v>
      </c>
      <c r="K253" s="324"/>
    </row>
    <row r="254" spans="2:11">
      <c r="B254" s="324" t="s">
        <v>277</v>
      </c>
      <c r="C254" s="324" t="s">
        <v>278</v>
      </c>
      <c r="D254" s="324">
        <v>4000481</v>
      </c>
      <c r="E254" s="325" t="s">
        <v>188</v>
      </c>
      <c r="F254" s="325" t="s">
        <v>79</v>
      </c>
      <c r="G254" s="325">
        <v>0</v>
      </c>
      <c r="H254" s="324">
        <v>0.95</v>
      </c>
      <c r="I254" s="324">
        <v>0.95</v>
      </c>
      <c r="J254" s="324">
        <v>0</v>
      </c>
      <c r="K254" s="324"/>
    </row>
    <row r="255" spans="2:11">
      <c r="B255" s="324" t="s">
        <v>277</v>
      </c>
      <c r="C255" s="324" t="s">
        <v>278</v>
      </c>
      <c r="D255" s="324">
        <v>4000482</v>
      </c>
      <c r="E255" s="325" t="s">
        <v>188</v>
      </c>
      <c r="F255" s="325" t="s">
        <v>79</v>
      </c>
      <c r="G255" s="325">
        <v>0</v>
      </c>
      <c r="H255" s="324">
        <v>0.95</v>
      </c>
      <c r="I255" s="324">
        <v>0.95</v>
      </c>
      <c r="J255" s="324">
        <v>0</v>
      </c>
      <c r="K255" s="324"/>
    </row>
    <row r="256" spans="2:11">
      <c r="B256" s="324" t="s">
        <v>277</v>
      </c>
      <c r="C256" s="324" t="s">
        <v>278</v>
      </c>
      <c r="D256" s="324">
        <v>4000483</v>
      </c>
      <c r="E256" s="325" t="s">
        <v>188</v>
      </c>
      <c r="F256" s="325" t="s">
        <v>79</v>
      </c>
      <c r="G256" s="325">
        <v>0</v>
      </c>
      <c r="H256" s="324">
        <v>0.95</v>
      </c>
      <c r="I256" s="324">
        <v>0.95</v>
      </c>
      <c r="J256" s="324">
        <v>0</v>
      </c>
      <c r="K256" s="324"/>
    </row>
    <row r="257" spans="2:11">
      <c r="B257" s="324" t="s">
        <v>411</v>
      </c>
      <c r="C257" s="324" t="s">
        <v>411</v>
      </c>
      <c r="D257" s="324"/>
      <c r="E257" s="325" t="s">
        <v>189</v>
      </c>
      <c r="F257" s="325" t="s">
        <v>79</v>
      </c>
      <c r="G257" s="325">
        <v>2</v>
      </c>
      <c r="H257" s="324">
        <v>98</v>
      </c>
      <c r="I257" s="324">
        <v>98</v>
      </c>
      <c r="J257" s="324">
        <v>196</v>
      </c>
      <c r="K257" s="324"/>
    </row>
    <row r="258" spans="2:11">
      <c r="B258" s="324" t="s">
        <v>412</v>
      </c>
      <c r="C258" s="324" t="s">
        <v>412</v>
      </c>
      <c r="D258" s="324"/>
      <c r="E258" s="325" t="s">
        <v>189</v>
      </c>
      <c r="F258" s="325" t="s">
        <v>79</v>
      </c>
      <c r="G258" s="325">
        <v>2</v>
      </c>
      <c r="H258" s="324">
        <v>31</v>
      </c>
      <c r="I258" s="324">
        <v>31</v>
      </c>
      <c r="J258" s="324">
        <v>62</v>
      </c>
      <c r="K258" s="324"/>
    </row>
    <row r="259" spans="2:11">
      <c r="B259" s="324" t="s">
        <v>413</v>
      </c>
      <c r="C259" s="324" t="s">
        <v>414</v>
      </c>
      <c r="D259" s="324"/>
      <c r="E259" s="325" t="s">
        <v>190</v>
      </c>
      <c r="F259" s="325" t="s">
        <v>79</v>
      </c>
      <c r="G259" s="325">
        <v>25</v>
      </c>
      <c r="H259" s="324">
        <v>2.79</v>
      </c>
      <c r="I259" s="324">
        <v>2.79</v>
      </c>
      <c r="J259" s="324">
        <v>69.75</v>
      </c>
      <c r="K259" s="324"/>
    </row>
    <row r="260" spans="2:11">
      <c r="B260" s="324" t="s">
        <v>415</v>
      </c>
      <c r="C260" s="324" t="s">
        <v>416</v>
      </c>
      <c r="D260" s="324"/>
      <c r="E260" s="325" t="s">
        <v>190</v>
      </c>
      <c r="F260" s="325" t="s">
        <v>79</v>
      </c>
      <c r="G260" s="325">
        <v>10</v>
      </c>
      <c r="H260" s="324">
        <v>50</v>
      </c>
      <c r="I260" s="324">
        <v>0</v>
      </c>
      <c r="J260" s="324">
        <v>500</v>
      </c>
      <c r="K260" s="324"/>
    </row>
    <row r="261" spans="2:11">
      <c r="B261" s="324" t="s">
        <v>417</v>
      </c>
      <c r="C261" s="324" t="s">
        <v>417</v>
      </c>
      <c r="D261" s="324"/>
      <c r="E261" s="325" t="s">
        <v>190</v>
      </c>
      <c r="F261" s="325" t="s">
        <v>79</v>
      </c>
      <c r="G261" s="325">
        <v>125</v>
      </c>
      <c r="H261" s="324">
        <v>4.2</v>
      </c>
      <c r="I261" s="324">
        <v>4.2</v>
      </c>
      <c r="J261" s="324">
        <v>525</v>
      </c>
      <c r="K261" s="324"/>
    </row>
    <row r="262" spans="2:11">
      <c r="B262" s="324" t="s">
        <v>418</v>
      </c>
      <c r="C262" s="324" t="s">
        <v>419</v>
      </c>
      <c r="D262" s="324"/>
      <c r="E262" s="325" t="s">
        <v>190</v>
      </c>
      <c r="F262" s="325" t="s">
        <v>79</v>
      </c>
      <c r="G262" s="325">
        <v>25</v>
      </c>
      <c r="H262" s="324">
        <v>8.99</v>
      </c>
      <c r="I262" s="324">
        <v>8.99</v>
      </c>
      <c r="J262" s="324">
        <v>224.75</v>
      </c>
      <c r="K262" s="324" t="s">
        <v>420</v>
      </c>
    </row>
    <row r="263" spans="2:11">
      <c r="B263" s="324" t="s">
        <v>421</v>
      </c>
      <c r="C263" s="324" t="s">
        <v>421</v>
      </c>
      <c r="D263" s="324"/>
      <c r="E263" s="325" t="s">
        <v>190</v>
      </c>
      <c r="F263" s="325" t="s">
        <v>79</v>
      </c>
      <c r="G263" s="325">
        <v>125</v>
      </c>
      <c r="H263" s="324">
        <v>1.175</v>
      </c>
      <c r="I263" s="324">
        <v>1.78</v>
      </c>
      <c r="J263" s="324">
        <v>146.875</v>
      </c>
      <c r="K263" s="324"/>
    </row>
    <row r="264" spans="2:11">
      <c r="B264" s="324" t="s">
        <v>422</v>
      </c>
      <c r="C264" s="324" t="s">
        <v>422</v>
      </c>
      <c r="D264" s="324"/>
      <c r="E264" s="325" t="s">
        <v>190</v>
      </c>
      <c r="F264" s="325" t="s">
        <v>79</v>
      </c>
      <c r="G264" s="325">
        <v>500</v>
      </c>
      <c r="H264" s="324">
        <v>0.51800000000000002</v>
      </c>
      <c r="I264" s="324">
        <v>0.51800000000000002</v>
      </c>
      <c r="J264" s="324">
        <v>259</v>
      </c>
      <c r="K264" s="324"/>
    </row>
    <row r="265" spans="2:11">
      <c r="B265" s="324" t="s">
        <v>423</v>
      </c>
      <c r="C265" s="324" t="s">
        <v>423</v>
      </c>
      <c r="D265" s="324"/>
      <c r="E265" s="325" t="s">
        <v>190</v>
      </c>
      <c r="F265" s="325" t="s">
        <v>79</v>
      </c>
      <c r="G265" s="325">
        <v>50</v>
      </c>
      <c r="H265" s="324">
        <v>4.0199999999999996</v>
      </c>
      <c r="I265" s="324">
        <v>6.68</v>
      </c>
      <c r="J265" s="324">
        <v>200.99999999999997</v>
      </c>
      <c r="K265" s="324"/>
    </row>
    <row r="266" spans="2:11">
      <c r="B266" s="324" t="s">
        <v>424</v>
      </c>
      <c r="C266" s="324" t="s">
        <v>424</v>
      </c>
      <c r="D266" s="324"/>
      <c r="E266" s="325" t="s">
        <v>190</v>
      </c>
      <c r="F266" s="325" t="s">
        <v>79</v>
      </c>
      <c r="G266" s="325">
        <v>0</v>
      </c>
      <c r="H266" s="324">
        <v>0</v>
      </c>
      <c r="I266" s="324">
        <v>0</v>
      </c>
      <c r="J266" s="324">
        <v>0</v>
      </c>
      <c r="K266" s="324"/>
    </row>
    <row r="267" spans="2:11">
      <c r="B267" s="324" t="s">
        <v>425</v>
      </c>
      <c r="C267" s="324" t="s">
        <v>425</v>
      </c>
      <c r="D267" s="324"/>
      <c r="E267" s="325" t="s">
        <v>190</v>
      </c>
      <c r="F267" s="325" t="s">
        <v>79</v>
      </c>
      <c r="G267" s="325">
        <v>10</v>
      </c>
      <c r="H267" s="324">
        <v>4.0199999999999996</v>
      </c>
      <c r="I267" s="324">
        <v>0</v>
      </c>
      <c r="J267" s="324">
        <v>40.199999999999996</v>
      </c>
      <c r="K267" s="324" t="s">
        <v>426</v>
      </c>
    </row>
    <row r="268" spans="2:11">
      <c r="B268" s="324" t="s">
        <v>427</v>
      </c>
      <c r="C268" s="324" t="s">
        <v>428</v>
      </c>
      <c r="D268" s="324"/>
      <c r="E268" s="325" t="s">
        <v>191</v>
      </c>
      <c r="F268" s="325" t="s">
        <v>79</v>
      </c>
      <c r="G268" s="325">
        <v>200</v>
      </c>
      <c r="H268" s="324">
        <v>17.899999999999999</v>
      </c>
      <c r="I268" s="324">
        <v>25.55</v>
      </c>
      <c r="J268" s="324">
        <v>3579.9999999999995</v>
      </c>
      <c r="K268" s="324"/>
    </row>
    <row r="269" spans="2:11">
      <c r="B269" s="324" t="s">
        <v>429</v>
      </c>
      <c r="C269" s="324" t="s">
        <v>430</v>
      </c>
      <c r="D269" s="324"/>
      <c r="E269" s="325" t="s">
        <v>191</v>
      </c>
      <c r="F269" s="325" t="s">
        <v>79</v>
      </c>
      <c r="G269" s="325">
        <v>1000</v>
      </c>
      <c r="H269" s="324">
        <v>2.1800000000000002</v>
      </c>
      <c r="I269" s="324">
        <v>2.4700000000000002</v>
      </c>
      <c r="J269" s="324">
        <v>2180</v>
      </c>
      <c r="K269" s="324" t="s">
        <v>249</v>
      </c>
    </row>
    <row r="270" spans="2:11">
      <c r="B270" s="324" t="s">
        <v>431</v>
      </c>
      <c r="C270" s="324" t="s">
        <v>432</v>
      </c>
      <c r="D270" s="324"/>
      <c r="E270" s="325" t="s">
        <v>191</v>
      </c>
      <c r="F270" s="325" t="s">
        <v>79</v>
      </c>
      <c r="G270" s="325">
        <v>100</v>
      </c>
      <c r="H270" s="324">
        <v>20</v>
      </c>
      <c r="I270" s="324">
        <v>20</v>
      </c>
      <c r="J270" s="324">
        <f>G270*H270</f>
        <v>2000</v>
      </c>
      <c r="K270" s="324"/>
    </row>
    <row r="271" spans="2:11">
      <c r="B271" s="324" t="s">
        <v>433</v>
      </c>
      <c r="C271" s="324" t="s">
        <v>433</v>
      </c>
      <c r="D271" s="324"/>
      <c r="E271" s="325" t="s">
        <v>191</v>
      </c>
      <c r="F271" s="325" t="s">
        <v>79</v>
      </c>
      <c r="G271" s="325">
        <v>225</v>
      </c>
      <c r="H271" s="324">
        <v>29.52</v>
      </c>
      <c r="I271" s="324">
        <v>29.52</v>
      </c>
      <c r="J271" s="324">
        <v>6642</v>
      </c>
      <c r="K271" s="324" t="s">
        <v>434</v>
      </c>
    </row>
    <row r="272" spans="2:11">
      <c r="B272" s="324" t="s">
        <v>435</v>
      </c>
      <c r="C272" s="324" t="s">
        <v>435</v>
      </c>
      <c r="D272" s="324"/>
      <c r="E272" s="325" t="s">
        <v>191</v>
      </c>
      <c r="F272" s="325" t="s">
        <v>79</v>
      </c>
      <c r="G272" s="325">
        <v>0</v>
      </c>
      <c r="H272" s="324">
        <v>27.9</v>
      </c>
      <c r="I272" s="324">
        <v>27.9</v>
      </c>
      <c r="J272" s="324">
        <v>0</v>
      </c>
      <c r="K272" s="324" t="s">
        <v>434</v>
      </c>
    </row>
    <row r="273" spans="2:11">
      <c r="B273" s="324" t="s">
        <v>436</v>
      </c>
      <c r="C273" s="324" t="s">
        <v>436</v>
      </c>
      <c r="D273" s="324"/>
      <c r="E273" s="325" t="s">
        <v>191</v>
      </c>
      <c r="F273" s="325" t="s">
        <v>79</v>
      </c>
      <c r="G273" s="325">
        <v>0</v>
      </c>
      <c r="H273" s="324">
        <v>21.51</v>
      </c>
      <c r="I273" s="324">
        <v>21.51</v>
      </c>
      <c r="J273" s="324">
        <v>0</v>
      </c>
      <c r="K273" s="324" t="s">
        <v>434</v>
      </c>
    </row>
    <row r="274" spans="2:11">
      <c r="B274" s="324" t="s">
        <v>437</v>
      </c>
      <c r="C274" s="324" t="s">
        <v>438</v>
      </c>
      <c r="D274" s="324"/>
      <c r="E274" s="325" t="s">
        <v>191</v>
      </c>
      <c r="F274" s="325" t="s">
        <v>79</v>
      </c>
      <c r="G274" s="325">
        <v>0</v>
      </c>
      <c r="H274" s="324">
        <v>1.57</v>
      </c>
      <c r="I274" s="324">
        <v>1.57</v>
      </c>
      <c r="J274" s="324">
        <v>0</v>
      </c>
      <c r="K274" s="324" t="s">
        <v>249</v>
      </c>
    </row>
    <row r="275" spans="2:11">
      <c r="B275" s="324" t="s">
        <v>439</v>
      </c>
      <c r="C275" s="324" t="s">
        <v>440</v>
      </c>
      <c r="D275" s="324"/>
      <c r="E275" s="325" t="s">
        <v>191</v>
      </c>
      <c r="F275" s="325" t="s">
        <v>79</v>
      </c>
      <c r="G275" s="325">
        <v>200</v>
      </c>
      <c r="H275" s="324">
        <v>1.76</v>
      </c>
      <c r="I275" s="324">
        <v>1.76</v>
      </c>
      <c r="J275" s="324">
        <v>352</v>
      </c>
      <c r="K275" s="324" t="s">
        <v>249</v>
      </c>
    </row>
    <row r="276" spans="2:11">
      <c r="B276" s="324" t="s">
        <v>441</v>
      </c>
      <c r="C276" s="324" t="s">
        <v>442</v>
      </c>
      <c r="D276" s="324"/>
      <c r="E276" s="325" t="s">
        <v>191</v>
      </c>
      <c r="F276" s="325" t="s">
        <v>79</v>
      </c>
      <c r="G276" s="325">
        <v>200</v>
      </c>
      <c r="H276" s="324">
        <v>2.0699999999999998</v>
      </c>
      <c r="I276" s="324">
        <v>2.0699999999999998</v>
      </c>
      <c r="J276" s="324">
        <v>413.99999999999994</v>
      </c>
      <c r="K276" s="324" t="s">
        <v>249</v>
      </c>
    </row>
    <row r="277" spans="2:11">
      <c r="B277" s="324" t="s">
        <v>443</v>
      </c>
      <c r="C277" s="324" t="s">
        <v>444</v>
      </c>
      <c r="D277" s="324"/>
      <c r="E277" s="325" t="s">
        <v>191</v>
      </c>
      <c r="F277" s="325" t="s">
        <v>79</v>
      </c>
      <c r="G277" s="325">
        <v>0</v>
      </c>
      <c r="H277" s="324">
        <v>1.57</v>
      </c>
      <c r="I277" s="324">
        <v>1.57</v>
      </c>
      <c r="J277" s="324">
        <v>0</v>
      </c>
      <c r="K277" s="324" t="s">
        <v>249</v>
      </c>
    </row>
    <row r="278" spans="2:11">
      <c r="B278" s="324" t="s">
        <v>445</v>
      </c>
      <c r="C278" s="324" t="s">
        <v>446</v>
      </c>
      <c r="D278" s="324"/>
      <c r="E278" s="325" t="s">
        <v>191</v>
      </c>
      <c r="F278" s="325" t="s">
        <v>79</v>
      </c>
      <c r="G278" s="325">
        <v>1000</v>
      </c>
      <c r="H278" s="324">
        <v>1.76</v>
      </c>
      <c r="I278" s="324">
        <v>1.76</v>
      </c>
      <c r="J278" s="324">
        <v>1760</v>
      </c>
      <c r="K278" s="324" t="s">
        <v>249</v>
      </c>
    </row>
    <row r="279" spans="2:11">
      <c r="B279" s="324" t="s">
        <v>447</v>
      </c>
      <c r="C279" s="324" t="s">
        <v>448</v>
      </c>
      <c r="D279" s="324"/>
      <c r="E279" s="325" t="s">
        <v>191</v>
      </c>
      <c r="F279" s="325" t="s">
        <v>79</v>
      </c>
      <c r="G279" s="325">
        <v>1000</v>
      </c>
      <c r="H279" s="324">
        <v>2.0699999999999998</v>
      </c>
      <c r="I279" s="324">
        <v>2.0699999999999998</v>
      </c>
      <c r="J279" s="324">
        <v>2070</v>
      </c>
      <c r="K279" s="324" t="s">
        <v>249</v>
      </c>
    </row>
    <row r="280" spans="2:11">
      <c r="B280" s="324" t="s">
        <v>449</v>
      </c>
      <c r="C280" s="324" t="s">
        <v>450</v>
      </c>
      <c r="D280" s="324"/>
      <c r="E280" s="325" t="s">
        <v>191</v>
      </c>
      <c r="F280" s="325" t="s">
        <v>79</v>
      </c>
      <c r="G280" s="325">
        <v>100</v>
      </c>
      <c r="H280" s="324">
        <v>100</v>
      </c>
      <c r="I280" s="324">
        <v>100</v>
      </c>
      <c r="J280" s="324">
        <f>G280*H280</f>
        <v>10000</v>
      </c>
      <c r="K280" s="324"/>
    </row>
    <row r="281" spans="2:11">
      <c r="B281" s="324" t="s">
        <v>451</v>
      </c>
      <c r="C281" s="324" t="s">
        <v>452</v>
      </c>
      <c r="D281" s="324"/>
      <c r="E281" s="325" t="s">
        <v>191</v>
      </c>
      <c r="F281" s="325" t="s">
        <v>79</v>
      </c>
      <c r="G281" s="325">
        <v>300</v>
      </c>
      <c r="H281" s="324">
        <v>0</v>
      </c>
      <c r="I281" s="324">
        <v>0</v>
      </c>
      <c r="J281" s="324">
        <v>0</v>
      </c>
      <c r="K281" s="324"/>
    </row>
    <row r="282" spans="2:11">
      <c r="B282" s="324" t="s">
        <v>453</v>
      </c>
      <c r="C282" s="324" t="s">
        <v>454</v>
      </c>
      <c r="D282" s="324"/>
      <c r="E282" s="325" t="s">
        <v>191</v>
      </c>
      <c r="F282" s="325" t="s">
        <v>79</v>
      </c>
      <c r="G282" s="325">
        <v>0</v>
      </c>
      <c r="H282" s="324">
        <v>8.51</v>
      </c>
      <c r="I282" s="324">
        <v>8.51</v>
      </c>
      <c r="J282" s="324">
        <v>0</v>
      </c>
      <c r="K282" s="324" t="s">
        <v>249</v>
      </c>
    </row>
    <row r="283" spans="2:11">
      <c r="B283" s="324" t="s">
        <v>455</v>
      </c>
      <c r="C283" s="324" t="s">
        <v>456</v>
      </c>
      <c r="D283" s="324"/>
      <c r="E283" s="325" t="s">
        <v>191</v>
      </c>
      <c r="F283" s="325" t="s">
        <v>79</v>
      </c>
      <c r="G283" s="325">
        <v>0</v>
      </c>
      <c r="H283" s="324">
        <v>10.44</v>
      </c>
      <c r="I283" s="324">
        <v>10.44</v>
      </c>
      <c r="J283" s="324">
        <v>0</v>
      </c>
      <c r="K283" s="324" t="s">
        <v>249</v>
      </c>
    </row>
    <row r="284" spans="2:11">
      <c r="B284" s="324" t="s">
        <v>457</v>
      </c>
      <c r="C284" s="324" t="s">
        <v>458</v>
      </c>
      <c r="D284" s="324"/>
      <c r="E284" s="325" t="s">
        <v>191</v>
      </c>
      <c r="F284" s="325" t="s">
        <v>79</v>
      </c>
      <c r="G284" s="325">
        <v>1000</v>
      </c>
      <c r="H284" s="324">
        <v>12.35</v>
      </c>
      <c r="I284" s="324">
        <v>12.35</v>
      </c>
      <c r="J284" s="324">
        <v>12350</v>
      </c>
      <c r="K284" s="324" t="s">
        <v>249</v>
      </c>
    </row>
    <row r="285" spans="2:11">
      <c r="B285" s="324" t="s">
        <v>459</v>
      </c>
      <c r="C285" s="324" t="s">
        <v>460</v>
      </c>
      <c r="D285" s="324"/>
      <c r="E285" s="325" t="s">
        <v>191</v>
      </c>
      <c r="F285" s="325" t="s">
        <v>79</v>
      </c>
      <c r="G285" s="325">
        <v>1000</v>
      </c>
      <c r="H285" s="324">
        <v>4.8099999999999996</v>
      </c>
      <c r="I285" s="324">
        <v>7.48</v>
      </c>
      <c r="J285" s="324">
        <v>4810</v>
      </c>
      <c r="K285" s="324" t="s">
        <v>249</v>
      </c>
    </row>
    <row r="286" spans="2:11">
      <c r="B286" s="324" t="s">
        <v>461</v>
      </c>
      <c r="C286" s="333" t="s">
        <v>462</v>
      </c>
      <c r="D286" s="324"/>
      <c r="E286" s="325" t="s">
        <v>191</v>
      </c>
      <c r="F286" s="325" t="s">
        <v>79</v>
      </c>
      <c r="G286" s="325">
        <v>1000</v>
      </c>
      <c r="H286" s="324">
        <v>0.66</v>
      </c>
      <c r="I286" s="324">
        <v>0.66</v>
      </c>
      <c r="J286" s="324">
        <v>660</v>
      </c>
      <c r="K286" s="324"/>
    </row>
    <row r="287" spans="2:11">
      <c r="B287" s="324" t="s">
        <v>463</v>
      </c>
      <c r="C287" s="324" t="s">
        <v>464</v>
      </c>
      <c r="D287" s="324"/>
      <c r="E287" s="325" t="s">
        <v>191</v>
      </c>
      <c r="F287" s="325" t="s">
        <v>79</v>
      </c>
      <c r="G287" s="325">
        <v>1000</v>
      </c>
      <c r="H287" s="324">
        <v>2.0099999999999998</v>
      </c>
      <c r="I287" s="324">
        <v>2.33</v>
      </c>
      <c r="J287" s="324">
        <v>2009.9999999999998</v>
      </c>
      <c r="K287" s="324" t="s">
        <v>465</v>
      </c>
    </row>
    <row r="288" spans="2:11">
      <c r="B288" s="324" t="s">
        <v>466</v>
      </c>
      <c r="C288" s="333" t="s">
        <v>467</v>
      </c>
      <c r="D288" s="324"/>
      <c r="E288" s="325" t="s">
        <v>191</v>
      </c>
      <c r="F288" s="325" t="s">
        <v>79</v>
      </c>
      <c r="G288" s="325">
        <v>0</v>
      </c>
      <c r="H288" s="324">
        <v>8.49</v>
      </c>
      <c r="I288" s="324">
        <v>8.58</v>
      </c>
      <c r="J288" s="324">
        <v>0</v>
      </c>
      <c r="K288" s="324"/>
    </row>
    <row r="289" spans="2:11">
      <c r="B289" s="324" t="s">
        <v>468</v>
      </c>
      <c r="C289" s="324" t="s">
        <v>469</v>
      </c>
      <c r="D289" s="324"/>
      <c r="E289" s="325" t="s">
        <v>191</v>
      </c>
      <c r="F289" s="325" t="s">
        <v>79</v>
      </c>
      <c r="G289" s="325">
        <v>0</v>
      </c>
      <c r="H289" s="324">
        <v>0.35</v>
      </c>
      <c r="I289" s="324">
        <v>0.44</v>
      </c>
      <c r="J289" s="324">
        <v>0</v>
      </c>
      <c r="K289" s="324" t="s">
        <v>470</v>
      </c>
    </row>
    <row r="290" spans="2:11">
      <c r="B290" s="324" t="s">
        <v>471</v>
      </c>
      <c r="C290" s="324" t="s">
        <v>471</v>
      </c>
      <c r="D290" s="324"/>
      <c r="E290" s="325" t="s">
        <v>193</v>
      </c>
      <c r="F290" s="325" t="s">
        <v>79</v>
      </c>
      <c r="G290" s="325">
        <v>20</v>
      </c>
      <c r="H290" s="324">
        <v>9.1999999999999993</v>
      </c>
      <c r="I290" s="324">
        <v>17.5</v>
      </c>
      <c r="J290" s="324">
        <v>184</v>
      </c>
      <c r="K290" s="324"/>
    </row>
    <row r="291" spans="2:11">
      <c r="B291" s="324" t="s">
        <v>472</v>
      </c>
      <c r="C291" s="324" t="s">
        <v>472</v>
      </c>
      <c r="D291" s="324"/>
      <c r="E291" s="325" t="s">
        <v>193</v>
      </c>
      <c r="F291" s="325" t="s">
        <v>79</v>
      </c>
      <c r="G291" s="325">
        <v>2</v>
      </c>
      <c r="H291" s="324">
        <v>94.12</v>
      </c>
      <c r="I291" s="324">
        <v>94.12</v>
      </c>
      <c r="J291" s="324">
        <v>188.24</v>
      </c>
      <c r="K291" s="324"/>
    </row>
    <row r="292" spans="2:11">
      <c r="B292" s="324" t="s">
        <v>473</v>
      </c>
      <c r="C292" s="324" t="s">
        <v>473</v>
      </c>
      <c r="D292" s="324"/>
      <c r="E292" s="325" t="s">
        <v>193</v>
      </c>
      <c r="F292" s="325" t="s">
        <v>79</v>
      </c>
      <c r="G292" s="325">
        <v>2</v>
      </c>
      <c r="H292" s="324">
        <v>80.52</v>
      </c>
      <c r="I292" s="324">
        <v>94.12</v>
      </c>
      <c r="J292" s="324">
        <v>161.04</v>
      </c>
      <c r="K292" s="324" t="s">
        <v>474</v>
      </c>
    </row>
    <row r="293" spans="2:11">
      <c r="B293" s="324" t="s">
        <v>475</v>
      </c>
      <c r="C293" s="324" t="s">
        <v>475</v>
      </c>
      <c r="D293" s="324"/>
      <c r="E293" s="325" t="s">
        <v>193</v>
      </c>
      <c r="F293" s="325" t="s">
        <v>79</v>
      </c>
      <c r="G293" s="325">
        <v>20</v>
      </c>
      <c r="H293" s="324">
        <v>80.52</v>
      </c>
      <c r="I293" s="324">
        <v>94.12</v>
      </c>
      <c r="J293" s="324">
        <v>1610.3999999999999</v>
      </c>
      <c r="K293" s="324" t="s">
        <v>474</v>
      </c>
    </row>
    <row r="294" spans="2:11">
      <c r="B294" s="324" t="s">
        <v>476</v>
      </c>
      <c r="C294" s="324" t="s">
        <v>476</v>
      </c>
      <c r="D294" s="324"/>
      <c r="E294" s="325" t="s">
        <v>193</v>
      </c>
      <c r="F294" s="325" t="s">
        <v>79</v>
      </c>
      <c r="G294" s="325">
        <v>2</v>
      </c>
      <c r="H294" s="324">
        <v>71.69</v>
      </c>
      <c r="I294" s="324">
        <v>94.12</v>
      </c>
      <c r="J294" s="324">
        <v>143.38</v>
      </c>
      <c r="K294" s="324" t="s">
        <v>474</v>
      </c>
    </row>
    <row r="295" spans="2:11">
      <c r="B295" s="324" t="s">
        <v>477</v>
      </c>
      <c r="C295" s="324" t="s">
        <v>477</v>
      </c>
      <c r="D295" s="324"/>
      <c r="E295" s="325" t="s">
        <v>193</v>
      </c>
      <c r="F295" s="325" t="s">
        <v>79</v>
      </c>
      <c r="G295" s="325">
        <v>10</v>
      </c>
      <c r="H295" s="324">
        <v>94.12</v>
      </c>
      <c r="I295" s="324">
        <v>94.12</v>
      </c>
      <c r="J295" s="324">
        <v>941.2</v>
      </c>
      <c r="K295" s="324" t="s">
        <v>474</v>
      </c>
    </row>
    <row r="296" spans="2:11">
      <c r="B296" s="324" t="s">
        <v>478</v>
      </c>
      <c r="C296" s="324" t="s">
        <v>478</v>
      </c>
      <c r="D296" s="324"/>
      <c r="E296" s="325" t="s">
        <v>193</v>
      </c>
      <c r="F296" s="325" t="s">
        <v>79</v>
      </c>
      <c r="G296" s="325">
        <v>2</v>
      </c>
      <c r="H296" s="324">
        <v>95.8</v>
      </c>
      <c r="I296" s="324">
        <v>100.29</v>
      </c>
      <c r="J296" s="324">
        <v>191.6</v>
      </c>
      <c r="K296" s="324" t="s">
        <v>479</v>
      </c>
    </row>
    <row r="297" spans="2:11">
      <c r="B297" s="324" t="s">
        <v>480</v>
      </c>
      <c r="C297" s="324" t="s">
        <v>480</v>
      </c>
      <c r="D297" s="324"/>
      <c r="E297" s="325" t="s">
        <v>193</v>
      </c>
      <c r="F297" s="325" t="s">
        <v>79</v>
      </c>
      <c r="G297" s="325">
        <v>2</v>
      </c>
      <c r="H297" s="324">
        <v>18.649999999999999</v>
      </c>
      <c r="I297" s="324">
        <v>18.649999999999999</v>
      </c>
      <c r="J297" s="324">
        <v>37.299999999999997</v>
      </c>
      <c r="K297" s="324"/>
    </row>
    <row r="298" spans="2:11">
      <c r="B298" s="324" t="s">
        <v>481</v>
      </c>
      <c r="C298" s="324" t="s">
        <v>481</v>
      </c>
      <c r="D298" s="324"/>
      <c r="E298" s="325" t="s">
        <v>193</v>
      </c>
      <c r="F298" s="325" t="s">
        <v>79</v>
      </c>
      <c r="G298" s="325">
        <v>2</v>
      </c>
      <c r="H298" s="324">
        <v>19.7</v>
      </c>
      <c r="I298" s="324">
        <v>27.6</v>
      </c>
      <c r="J298" s="324">
        <v>39.4</v>
      </c>
      <c r="K298" s="324" t="s">
        <v>474</v>
      </c>
    </row>
    <row r="299" spans="2:11">
      <c r="B299" s="324" t="s">
        <v>482</v>
      </c>
      <c r="C299" s="324" t="s">
        <v>482</v>
      </c>
      <c r="D299" s="324"/>
      <c r="E299" s="325" t="s">
        <v>193</v>
      </c>
      <c r="F299" s="325" t="s">
        <v>79</v>
      </c>
      <c r="G299" s="325">
        <v>2</v>
      </c>
      <c r="H299" s="324">
        <v>13.7</v>
      </c>
      <c r="I299" s="324">
        <v>29.53</v>
      </c>
      <c r="J299" s="324">
        <v>27.4</v>
      </c>
      <c r="K299" s="324" t="s">
        <v>474</v>
      </c>
    </row>
    <row r="300" spans="2:11">
      <c r="B300" s="324" t="s">
        <v>483</v>
      </c>
      <c r="C300" s="324" t="s">
        <v>483</v>
      </c>
      <c r="D300" s="324"/>
      <c r="E300" s="325" t="s">
        <v>193</v>
      </c>
      <c r="F300" s="325" t="s">
        <v>79</v>
      </c>
      <c r="G300" s="325">
        <v>20</v>
      </c>
      <c r="H300" s="324">
        <v>13.7</v>
      </c>
      <c r="I300" s="324">
        <v>27.6</v>
      </c>
      <c r="J300" s="324">
        <v>274</v>
      </c>
      <c r="K300" s="324" t="s">
        <v>474</v>
      </c>
    </row>
    <row r="301" spans="2:11">
      <c r="B301" s="324" t="s">
        <v>484</v>
      </c>
      <c r="C301" s="324" t="s">
        <v>484</v>
      </c>
      <c r="D301" s="324"/>
      <c r="E301" s="325" t="s">
        <v>193</v>
      </c>
      <c r="F301" s="325" t="s">
        <v>79</v>
      </c>
      <c r="G301" s="325">
        <v>2</v>
      </c>
      <c r="H301" s="324">
        <v>27.6</v>
      </c>
      <c r="I301" s="324">
        <v>27.6</v>
      </c>
      <c r="J301" s="324">
        <v>55.2</v>
      </c>
      <c r="K301" s="324" t="s">
        <v>474</v>
      </c>
    </row>
    <row r="302" spans="2:11" hidden="1">
      <c r="B302" s="324" t="s">
        <v>485</v>
      </c>
      <c r="C302" s="324"/>
      <c r="D302" s="324"/>
      <c r="E302" s="325" t="s">
        <v>190</v>
      </c>
      <c r="F302" s="325" t="s">
        <v>198</v>
      </c>
      <c r="G302" s="324"/>
      <c r="H302" s="324"/>
      <c r="I302" s="324"/>
      <c r="J302" s="324">
        <v>0</v>
      </c>
      <c r="K302" s="324"/>
    </row>
    <row r="303" spans="2:11" hidden="1">
      <c r="B303" s="324" t="s">
        <v>486</v>
      </c>
      <c r="C303" s="324"/>
      <c r="D303" s="324"/>
      <c r="E303" s="325" t="s">
        <v>190</v>
      </c>
      <c r="F303" s="325" t="s">
        <v>198</v>
      </c>
      <c r="G303" s="324"/>
      <c r="H303" s="324"/>
      <c r="I303" s="324"/>
      <c r="J303" s="324">
        <v>0</v>
      </c>
      <c r="K303" s="324"/>
    </row>
    <row r="304" spans="2:11" hidden="1">
      <c r="B304" s="324" t="s">
        <v>487</v>
      </c>
      <c r="C304" s="324"/>
      <c r="D304" s="324"/>
      <c r="E304" s="325" t="s">
        <v>190</v>
      </c>
      <c r="F304" s="325" t="s">
        <v>198</v>
      </c>
      <c r="G304" s="324"/>
      <c r="H304" s="324"/>
      <c r="I304" s="324"/>
      <c r="J304" s="324">
        <v>0</v>
      </c>
      <c r="K304" s="324"/>
    </row>
    <row r="305" spans="2:11" hidden="1">
      <c r="B305" s="324" t="s">
        <v>488</v>
      </c>
      <c r="C305" s="324"/>
      <c r="D305" s="324"/>
      <c r="E305" s="325" t="s">
        <v>190</v>
      </c>
      <c r="F305" s="325" t="s">
        <v>198</v>
      </c>
      <c r="G305" s="324"/>
      <c r="H305" s="324"/>
      <c r="I305" s="324"/>
      <c r="J305" s="324">
        <v>0</v>
      </c>
      <c r="K305" s="324"/>
    </row>
    <row r="306" spans="2:11" hidden="1">
      <c r="B306" s="324" t="s">
        <v>489</v>
      </c>
      <c r="C306" s="324"/>
      <c r="D306" s="324"/>
      <c r="E306" s="325" t="s">
        <v>190</v>
      </c>
      <c r="F306" s="325" t="s">
        <v>198</v>
      </c>
      <c r="G306" s="324"/>
      <c r="H306" s="324"/>
      <c r="I306" s="324"/>
      <c r="J306" s="324">
        <v>0</v>
      </c>
      <c r="K306" s="324"/>
    </row>
    <row r="307" spans="2:11" hidden="1">
      <c r="B307" s="324" t="s">
        <v>490</v>
      </c>
      <c r="C307" s="324"/>
      <c r="D307" s="324"/>
      <c r="E307" s="325" t="s">
        <v>190</v>
      </c>
      <c r="F307" s="325" t="s">
        <v>201</v>
      </c>
      <c r="G307" s="324"/>
      <c r="H307" s="324"/>
      <c r="I307" s="324"/>
      <c r="J307" s="324">
        <v>0</v>
      </c>
      <c r="K307" s="324"/>
    </row>
    <row r="308" spans="2:11" hidden="1">
      <c r="B308" s="324" t="s">
        <v>491</v>
      </c>
      <c r="C308" s="324"/>
      <c r="D308" s="324"/>
      <c r="E308" s="325" t="s">
        <v>190</v>
      </c>
      <c r="F308" s="325" t="s">
        <v>201</v>
      </c>
      <c r="G308" s="324"/>
      <c r="H308" s="324"/>
      <c r="I308" s="324"/>
      <c r="J308" s="324">
        <v>0</v>
      </c>
      <c r="K308" s="324"/>
    </row>
    <row r="309" spans="2:11" hidden="1">
      <c r="B309" s="324" t="s">
        <v>492</v>
      </c>
      <c r="C309" s="324"/>
      <c r="D309" s="324"/>
      <c r="E309" s="325" t="s">
        <v>190</v>
      </c>
      <c r="F309" s="325" t="s">
        <v>201</v>
      </c>
      <c r="G309" s="324"/>
      <c r="H309" s="324"/>
      <c r="I309" s="324"/>
      <c r="J309" s="324">
        <v>0</v>
      </c>
      <c r="K309" s="324"/>
    </row>
    <row r="310" spans="2:11" hidden="1">
      <c r="B310" s="324" t="s">
        <v>493</v>
      </c>
      <c r="C310" s="324"/>
      <c r="D310" s="324"/>
      <c r="E310" s="325" t="s">
        <v>190</v>
      </c>
      <c r="F310" s="325" t="s">
        <v>201</v>
      </c>
      <c r="G310" s="324"/>
      <c r="H310" s="324"/>
      <c r="I310" s="324"/>
      <c r="J310" s="324">
        <v>0</v>
      </c>
      <c r="K310" s="324"/>
    </row>
    <row r="311" spans="2:11" hidden="1">
      <c r="B311" s="324" t="s">
        <v>494</v>
      </c>
      <c r="C311" s="324"/>
      <c r="D311" s="324"/>
      <c r="E311" s="325" t="s">
        <v>190</v>
      </c>
      <c r="F311" s="325" t="s">
        <v>201</v>
      </c>
      <c r="G311" s="324"/>
      <c r="H311" s="324"/>
      <c r="I311" s="324"/>
      <c r="J311" s="324">
        <v>0</v>
      </c>
      <c r="K311" s="324"/>
    </row>
    <row r="312" spans="2:11" hidden="1">
      <c r="B312" s="324" t="s">
        <v>495</v>
      </c>
      <c r="C312" s="324"/>
      <c r="D312" s="324"/>
      <c r="E312" s="325" t="s">
        <v>190</v>
      </c>
      <c r="F312" s="325" t="s">
        <v>201</v>
      </c>
      <c r="G312" s="324"/>
      <c r="H312" s="324"/>
      <c r="I312" s="324"/>
      <c r="J312" s="324">
        <v>0</v>
      </c>
      <c r="K312" s="324"/>
    </row>
    <row r="313" spans="2:11" hidden="1">
      <c r="B313" s="324" t="s">
        <v>496</v>
      </c>
      <c r="C313" s="324"/>
      <c r="D313" s="324"/>
      <c r="E313" s="325" t="s">
        <v>190</v>
      </c>
      <c r="F313" s="325" t="s">
        <v>201</v>
      </c>
      <c r="G313" s="324"/>
      <c r="H313" s="324"/>
      <c r="I313" s="324"/>
      <c r="J313" s="324">
        <v>0</v>
      </c>
      <c r="K313" s="324"/>
    </row>
    <row r="314" spans="2:11" hidden="1">
      <c r="B314" s="324" t="s">
        <v>497</v>
      </c>
      <c r="C314" s="324"/>
      <c r="D314" s="324"/>
      <c r="E314" s="325" t="s">
        <v>190</v>
      </c>
      <c r="F314" s="325" t="s">
        <v>201</v>
      </c>
      <c r="G314" s="324"/>
      <c r="H314" s="324"/>
      <c r="I314" s="324"/>
      <c r="J314" s="324">
        <v>0</v>
      </c>
      <c r="K314" s="324"/>
    </row>
    <row r="315" spans="2:11" hidden="1">
      <c r="B315" s="324" t="s">
        <v>498</v>
      </c>
      <c r="C315" s="324"/>
      <c r="D315" s="324"/>
      <c r="E315" s="325" t="s">
        <v>190</v>
      </c>
      <c r="F315" s="325" t="s">
        <v>201</v>
      </c>
      <c r="G315" s="324"/>
      <c r="H315" s="324"/>
      <c r="I315" s="324"/>
      <c r="J315" s="324">
        <v>0</v>
      </c>
      <c r="K315" s="324"/>
    </row>
    <row r="316" spans="2:11" hidden="1">
      <c r="B316" s="324" t="s">
        <v>499</v>
      </c>
      <c r="C316" s="324"/>
      <c r="D316" s="324"/>
      <c r="E316" s="325" t="s">
        <v>190</v>
      </c>
      <c r="F316" s="325" t="s">
        <v>201</v>
      </c>
      <c r="G316" s="324"/>
      <c r="H316" s="324"/>
      <c r="I316" s="324"/>
      <c r="J316" s="324">
        <v>0</v>
      </c>
      <c r="K316" s="324"/>
    </row>
    <row r="317" spans="2:11" hidden="1">
      <c r="B317" s="324" t="s">
        <v>500</v>
      </c>
      <c r="C317" s="324"/>
      <c r="D317" s="324"/>
      <c r="E317" s="325" t="s">
        <v>190</v>
      </c>
      <c r="F317" s="325" t="s">
        <v>198</v>
      </c>
      <c r="G317" s="324"/>
      <c r="H317" s="324"/>
      <c r="I317" s="324"/>
      <c r="J317" s="324">
        <v>0</v>
      </c>
      <c r="K317" s="324"/>
    </row>
    <row r="318" spans="2:11" hidden="1">
      <c r="B318" s="324" t="s">
        <v>501</v>
      </c>
      <c r="C318" s="324"/>
      <c r="D318" s="324"/>
      <c r="E318" s="325" t="s">
        <v>190</v>
      </c>
      <c r="F318" s="325" t="s">
        <v>198</v>
      </c>
      <c r="G318" s="324"/>
      <c r="H318" s="324"/>
      <c r="I318" s="324"/>
      <c r="J318" s="324">
        <v>0</v>
      </c>
      <c r="K318" s="324"/>
    </row>
    <row r="319" spans="2:11" hidden="1">
      <c r="B319" s="324" t="s">
        <v>502</v>
      </c>
      <c r="C319" s="324"/>
      <c r="D319" s="324"/>
      <c r="E319" s="325" t="s">
        <v>190</v>
      </c>
      <c r="F319" s="325" t="s">
        <v>198</v>
      </c>
      <c r="G319" s="324"/>
      <c r="H319" s="324"/>
      <c r="I319" s="324"/>
      <c r="J319" s="324">
        <v>0</v>
      </c>
      <c r="K319" s="324"/>
    </row>
    <row r="320" spans="2:11" hidden="1">
      <c r="B320" s="324" t="s">
        <v>503</v>
      </c>
      <c r="C320" s="324"/>
      <c r="D320" s="324"/>
      <c r="E320" s="325" t="s">
        <v>190</v>
      </c>
      <c r="F320" s="325" t="s">
        <v>198</v>
      </c>
      <c r="G320" s="324"/>
      <c r="H320" s="324"/>
      <c r="I320" s="324"/>
      <c r="J320" s="324">
        <v>0</v>
      </c>
      <c r="K320" s="324"/>
    </row>
    <row r="321" spans="2:11" hidden="1">
      <c r="B321" s="324" t="s">
        <v>504</v>
      </c>
      <c r="C321" s="324"/>
      <c r="D321" s="324"/>
      <c r="E321" s="325" t="s">
        <v>190</v>
      </c>
      <c r="F321" s="325" t="s">
        <v>198</v>
      </c>
      <c r="G321" s="324"/>
      <c r="H321" s="324"/>
      <c r="I321" s="324"/>
      <c r="J321" s="324">
        <v>0</v>
      </c>
      <c r="K321" s="324"/>
    </row>
    <row r="322" spans="2:11" hidden="1">
      <c r="B322" s="324" t="s">
        <v>505</v>
      </c>
      <c r="C322" s="324"/>
      <c r="D322" s="324"/>
      <c r="E322" s="325" t="s">
        <v>190</v>
      </c>
      <c r="F322" s="325" t="s">
        <v>201</v>
      </c>
      <c r="G322" s="324"/>
      <c r="H322" s="324"/>
      <c r="I322" s="324"/>
      <c r="J322" s="324">
        <v>0</v>
      </c>
      <c r="K322" s="324"/>
    </row>
    <row r="323" spans="2:11" hidden="1">
      <c r="B323" s="324" t="s">
        <v>506</v>
      </c>
      <c r="C323" s="324"/>
      <c r="D323" s="324"/>
      <c r="E323" s="325" t="s">
        <v>190</v>
      </c>
      <c r="F323" s="325" t="s">
        <v>201</v>
      </c>
      <c r="G323" s="324"/>
      <c r="H323" s="324"/>
      <c r="I323" s="324"/>
      <c r="J323" s="324">
        <v>0</v>
      </c>
      <c r="K323" s="324"/>
    </row>
    <row r="324" spans="2:11" hidden="1">
      <c r="B324" s="324" t="s">
        <v>507</v>
      </c>
      <c r="C324" s="324"/>
      <c r="D324" s="324"/>
      <c r="E324" s="325" t="s">
        <v>190</v>
      </c>
      <c r="F324" s="325" t="s">
        <v>201</v>
      </c>
      <c r="G324" s="324"/>
      <c r="H324" s="324"/>
      <c r="I324" s="324"/>
      <c r="J324" s="324">
        <v>0</v>
      </c>
      <c r="K324" s="324"/>
    </row>
    <row r="325" spans="2:11" hidden="1">
      <c r="B325" s="324" t="s">
        <v>508</v>
      </c>
      <c r="C325" s="324"/>
      <c r="D325" s="324"/>
      <c r="E325" s="325" t="s">
        <v>190</v>
      </c>
      <c r="F325" s="325" t="s">
        <v>201</v>
      </c>
      <c r="G325" s="324"/>
      <c r="H325" s="324"/>
      <c r="I325" s="324"/>
      <c r="J325" s="324">
        <v>0</v>
      </c>
      <c r="K325" s="324"/>
    </row>
    <row r="326" spans="2:11" hidden="1">
      <c r="B326" s="324" t="s">
        <v>509</v>
      </c>
      <c r="C326" s="324"/>
      <c r="D326" s="324"/>
      <c r="E326" s="325" t="s">
        <v>190</v>
      </c>
      <c r="F326" s="325" t="s">
        <v>201</v>
      </c>
      <c r="G326" s="324"/>
      <c r="H326" s="324"/>
      <c r="I326" s="324"/>
      <c r="J326" s="324">
        <v>0</v>
      </c>
      <c r="K326" s="324"/>
    </row>
    <row r="327" spans="2:11" hidden="1">
      <c r="B327" s="324" t="s">
        <v>510</v>
      </c>
      <c r="C327" s="324"/>
      <c r="D327" s="324"/>
      <c r="E327" s="325" t="s">
        <v>190</v>
      </c>
      <c r="F327" s="325" t="s">
        <v>201</v>
      </c>
      <c r="G327" s="324"/>
      <c r="H327" s="324"/>
      <c r="I327" s="324"/>
      <c r="J327" s="324">
        <v>0</v>
      </c>
      <c r="K327" s="324"/>
    </row>
    <row r="328" spans="2:11" hidden="1">
      <c r="B328" s="324" t="s">
        <v>511</v>
      </c>
      <c r="C328" s="324"/>
      <c r="D328" s="324"/>
      <c r="E328" s="325" t="s">
        <v>190</v>
      </c>
      <c r="F328" s="325" t="s">
        <v>198</v>
      </c>
      <c r="G328" s="324"/>
      <c r="H328" s="324"/>
      <c r="I328" s="324"/>
      <c r="J328" s="324">
        <v>0</v>
      </c>
      <c r="K328" s="324"/>
    </row>
    <row r="329" spans="2:11" hidden="1">
      <c r="B329" s="324" t="s">
        <v>512</v>
      </c>
      <c r="C329" s="324"/>
      <c r="D329" s="324"/>
      <c r="E329" s="325" t="s">
        <v>190</v>
      </c>
      <c r="F329" s="325" t="s">
        <v>198</v>
      </c>
      <c r="G329" s="324"/>
      <c r="H329" s="324"/>
      <c r="I329" s="324"/>
      <c r="J329" s="324">
        <v>0</v>
      </c>
      <c r="K329" s="324"/>
    </row>
    <row r="330" spans="2:11" hidden="1">
      <c r="B330" s="324" t="s">
        <v>513</v>
      </c>
      <c r="C330" s="324"/>
      <c r="D330" s="324"/>
      <c r="E330" s="325" t="s">
        <v>190</v>
      </c>
      <c r="F330" s="325" t="s">
        <v>198</v>
      </c>
      <c r="G330" s="324"/>
      <c r="H330" s="324"/>
      <c r="I330" s="324"/>
      <c r="J330" s="324">
        <v>0</v>
      </c>
      <c r="K330" s="324"/>
    </row>
    <row r="331" spans="2:11" hidden="1">
      <c r="B331" s="324" t="s">
        <v>514</v>
      </c>
      <c r="C331" s="324"/>
      <c r="D331" s="324"/>
      <c r="E331" s="325" t="s">
        <v>190</v>
      </c>
      <c r="F331" s="325" t="s">
        <v>198</v>
      </c>
      <c r="G331" s="324"/>
      <c r="H331" s="324"/>
      <c r="I331" s="324"/>
      <c r="J331" s="324">
        <v>0</v>
      </c>
      <c r="K331" s="324"/>
    </row>
    <row r="332" spans="2:11">
      <c r="B332" s="324" t="s">
        <v>515</v>
      </c>
      <c r="C332" s="324" t="s">
        <v>515</v>
      </c>
      <c r="D332" s="324"/>
      <c r="E332" s="325" t="s">
        <v>193</v>
      </c>
      <c r="F332" s="325" t="s">
        <v>79</v>
      </c>
      <c r="G332" s="325">
        <v>10</v>
      </c>
      <c r="H332" s="324">
        <v>27.6</v>
      </c>
      <c r="I332" s="324">
        <v>27.6</v>
      </c>
      <c r="J332" s="324">
        <v>276</v>
      </c>
      <c r="K332" s="324" t="s">
        <v>474</v>
      </c>
    </row>
    <row r="333" spans="2:11" hidden="1">
      <c r="B333" s="324" t="s">
        <v>516</v>
      </c>
      <c r="C333" s="324"/>
      <c r="D333" s="324"/>
      <c r="E333" s="325" t="s">
        <v>190</v>
      </c>
      <c r="F333" s="325" t="s">
        <v>198</v>
      </c>
      <c r="G333" s="324"/>
      <c r="H333" s="324"/>
      <c r="I333" s="324"/>
      <c r="J333" s="324">
        <v>0</v>
      </c>
      <c r="K333" s="324"/>
    </row>
    <row r="334" spans="2:11" hidden="1">
      <c r="B334" s="324" t="s">
        <v>517</v>
      </c>
      <c r="C334" s="324"/>
      <c r="D334" s="324"/>
      <c r="E334" s="325" t="s">
        <v>190</v>
      </c>
      <c r="F334" s="325" t="s">
        <v>198</v>
      </c>
      <c r="G334" s="324"/>
      <c r="H334" s="324"/>
      <c r="I334" s="324"/>
      <c r="J334" s="324">
        <v>0</v>
      </c>
      <c r="K334" s="324"/>
    </row>
    <row r="335" spans="2:11" hidden="1">
      <c r="B335" s="324" t="s">
        <v>518</v>
      </c>
      <c r="C335" s="324"/>
      <c r="D335" s="324"/>
      <c r="E335" s="325" t="s">
        <v>190</v>
      </c>
      <c r="F335" s="325" t="s">
        <v>198</v>
      </c>
      <c r="G335" s="324"/>
      <c r="H335" s="324"/>
      <c r="I335" s="324"/>
      <c r="J335" s="324">
        <v>0</v>
      </c>
      <c r="K335" s="324"/>
    </row>
    <row r="336" spans="2:11" hidden="1">
      <c r="B336" s="324" t="s">
        <v>519</v>
      </c>
      <c r="C336" s="324"/>
      <c r="D336" s="324"/>
      <c r="E336" s="325" t="s">
        <v>190</v>
      </c>
      <c r="F336" s="325" t="s">
        <v>198</v>
      </c>
      <c r="G336" s="324"/>
      <c r="H336" s="324"/>
      <c r="I336" s="324"/>
      <c r="J336" s="324">
        <v>0</v>
      </c>
      <c r="K336" s="324"/>
    </row>
    <row r="337" spans="2:11">
      <c r="B337" s="324" t="s">
        <v>520</v>
      </c>
      <c r="C337" s="324" t="s">
        <v>520</v>
      </c>
      <c r="D337" s="324"/>
      <c r="E337" s="325" t="s">
        <v>193</v>
      </c>
      <c r="F337" s="325" t="s">
        <v>79</v>
      </c>
      <c r="G337" s="325">
        <v>2</v>
      </c>
      <c r="H337" s="324">
        <v>7.6</v>
      </c>
      <c r="I337" s="324">
        <v>32.99</v>
      </c>
      <c r="J337" s="324">
        <v>15.2</v>
      </c>
      <c r="K337" s="324" t="s">
        <v>479</v>
      </c>
    </row>
    <row r="338" spans="2:11">
      <c r="B338" s="324" t="s">
        <v>521</v>
      </c>
      <c r="C338" s="324" t="s">
        <v>521</v>
      </c>
      <c r="D338" s="324"/>
      <c r="E338" s="325" t="s">
        <v>193</v>
      </c>
      <c r="F338" s="325" t="s">
        <v>79</v>
      </c>
      <c r="G338" s="325">
        <v>2</v>
      </c>
      <c r="H338" s="324">
        <v>10.43</v>
      </c>
      <c r="I338" s="324">
        <v>10.43</v>
      </c>
      <c r="J338" s="324">
        <v>20.86</v>
      </c>
      <c r="K338" s="324"/>
    </row>
    <row r="339" spans="2:11">
      <c r="B339" s="324" t="s">
        <v>522</v>
      </c>
      <c r="C339" s="324" t="s">
        <v>522</v>
      </c>
      <c r="D339" s="324"/>
      <c r="E339" s="325" t="s">
        <v>193</v>
      </c>
      <c r="F339" s="325" t="s">
        <v>79</v>
      </c>
      <c r="G339" s="325">
        <v>40</v>
      </c>
      <c r="H339" s="324">
        <v>50</v>
      </c>
      <c r="I339" s="324">
        <v>0</v>
      </c>
      <c r="J339" s="324">
        <v>2000</v>
      </c>
      <c r="K339" s="324" t="s">
        <v>523</v>
      </c>
    </row>
    <row r="340" spans="2:11">
      <c r="B340" s="324" t="s">
        <v>524</v>
      </c>
      <c r="C340" s="324" t="s">
        <v>524</v>
      </c>
      <c r="D340" s="324"/>
      <c r="E340" s="325" t="s">
        <v>193</v>
      </c>
      <c r="F340" s="325" t="s">
        <v>79</v>
      </c>
      <c r="G340" s="325">
        <v>20</v>
      </c>
      <c r="H340" s="324">
        <v>5.24</v>
      </c>
      <c r="I340" s="324">
        <v>14.45</v>
      </c>
      <c r="J340" s="324">
        <v>104.80000000000001</v>
      </c>
      <c r="K340" s="324"/>
    </row>
    <row r="341" spans="2:11">
      <c r="B341" s="324" t="s">
        <v>525</v>
      </c>
      <c r="C341" s="324" t="s">
        <v>525</v>
      </c>
      <c r="D341" s="324"/>
      <c r="E341" s="325" t="s">
        <v>193</v>
      </c>
      <c r="F341" s="325" t="s">
        <v>79</v>
      </c>
      <c r="G341" s="325">
        <v>2</v>
      </c>
      <c r="H341" s="324">
        <v>33.44</v>
      </c>
      <c r="I341" s="324">
        <v>49.15</v>
      </c>
      <c r="J341" s="324">
        <v>66.88</v>
      </c>
      <c r="K341" s="324" t="s">
        <v>474</v>
      </c>
    </row>
    <row r="342" spans="2:11" hidden="1">
      <c r="B342" s="324" t="s">
        <v>526</v>
      </c>
      <c r="C342" s="324" t="s">
        <v>527</v>
      </c>
      <c r="D342" s="324"/>
      <c r="E342" s="325" t="s">
        <v>190</v>
      </c>
      <c r="F342" s="325" t="s">
        <v>201</v>
      </c>
      <c r="G342" s="324"/>
      <c r="H342" s="324"/>
      <c r="I342" s="324"/>
      <c r="J342" s="324">
        <v>0</v>
      </c>
      <c r="K342" s="324"/>
    </row>
    <row r="343" spans="2:11">
      <c r="B343" s="324" t="s">
        <v>528</v>
      </c>
      <c r="C343" s="324" t="s">
        <v>528</v>
      </c>
      <c r="D343" s="324"/>
      <c r="E343" s="325" t="s">
        <v>193</v>
      </c>
      <c r="F343" s="325" t="s">
        <v>79</v>
      </c>
      <c r="G343" s="325">
        <v>2</v>
      </c>
      <c r="H343" s="324">
        <v>33.44</v>
      </c>
      <c r="I343" s="324">
        <v>49.15</v>
      </c>
      <c r="J343" s="324">
        <v>66.88</v>
      </c>
      <c r="K343" s="324" t="s">
        <v>474</v>
      </c>
    </row>
    <row r="344" spans="2:11">
      <c r="B344" s="324" t="s">
        <v>529</v>
      </c>
      <c r="C344" s="324" t="s">
        <v>529</v>
      </c>
      <c r="D344" s="324"/>
      <c r="E344" s="325" t="s">
        <v>193</v>
      </c>
      <c r="F344" s="325" t="s">
        <v>79</v>
      </c>
      <c r="G344" s="325">
        <v>20</v>
      </c>
      <c r="H344" s="324">
        <v>33.44</v>
      </c>
      <c r="I344" s="324">
        <v>49.15</v>
      </c>
      <c r="J344" s="324">
        <v>668.8</v>
      </c>
      <c r="K344" s="324" t="s">
        <v>474</v>
      </c>
    </row>
    <row r="345" spans="2:11">
      <c r="B345" s="324" t="s">
        <v>530</v>
      </c>
      <c r="C345" s="324" t="s">
        <v>530</v>
      </c>
      <c r="D345" s="324"/>
      <c r="E345" s="325" t="s">
        <v>193</v>
      </c>
      <c r="F345" s="325" t="s">
        <v>79</v>
      </c>
      <c r="G345" s="325">
        <v>2</v>
      </c>
      <c r="H345" s="324">
        <v>33.44</v>
      </c>
      <c r="I345" s="324">
        <v>49.15</v>
      </c>
      <c r="J345" s="324">
        <v>66.88</v>
      </c>
      <c r="K345" s="324" t="s">
        <v>474</v>
      </c>
    </row>
    <row r="346" spans="2:11" hidden="1">
      <c r="B346" s="324" t="s">
        <v>531</v>
      </c>
      <c r="C346" s="324" t="s">
        <v>425</v>
      </c>
      <c r="D346" s="324"/>
      <c r="E346" s="325" t="s">
        <v>190</v>
      </c>
      <c r="F346" s="325" t="s">
        <v>198</v>
      </c>
      <c r="G346" s="324"/>
      <c r="H346" s="324"/>
      <c r="I346" s="324"/>
      <c r="J346" s="324">
        <v>0</v>
      </c>
      <c r="K346" s="324"/>
    </row>
    <row r="347" spans="2:11" hidden="1">
      <c r="B347" s="324" t="s">
        <v>532</v>
      </c>
      <c r="C347" s="324" t="s">
        <v>412</v>
      </c>
      <c r="D347" s="324"/>
      <c r="E347" s="325" t="s">
        <v>190</v>
      </c>
      <c r="F347" s="325" t="s">
        <v>198</v>
      </c>
      <c r="G347" s="324"/>
      <c r="H347" s="324"/>
      <c r="I347" s="324"/>
      <c r="J347" s="324">
        <v>0</v>
      </c>
      <c r="K347" s="324"/>
    </row>
    <row r="348" spans="2:11" hidden="1">
      <c r="B348" s="324" t="s">
        <v>533</v>
      </c>
      <c r="C348" s="324"/>
      <c r="D348" s="324"/>
      <c r="E348" s="325" t="s">
        <v>190</v>
      </c>
      <c r="F348" s="325" t="s">
        <v>198</v>
      </c>
      <c r="G348" s="324"/>
      <c r="H348" s="324"/>
      <c r="I348" s="324"/>
      <c r="J348" s="324">
        <v>0</v>
      </c>
      <c r="K348" s="324"/>
    </row>
    <row r="349" spans="2:11" hidden="1">
      <c r="B349" s="324" t="s">
        <v>534</v>
      </c>
      <c r="C349" s="324"/>
      <c r="D349" s="324"/>
      <c r="E349" s="325" t="s">
        <v>189</v>
      </c>
      <c r="F349" s="325" t="s">
        <v>198</v>
      </c>
      <c r="G349" s="324"/>
      <c r="H349" s="324"/>
      <c r="I349" s="324"/>
      <c r="J349" s="324">
        <v>0</v>
      </c>
      <c r="K349" s="324"/>
    </row>
    <row r="350" spans="2:11" hidden="1">
      <c r="B350" s="324" t="s">
        <v>535</v>
      </c>
      <c r="C350" s="324"/>
      <c r="D350" s="324"/>
      <c r="E350" s="325" t="s">
        <v>190</v>
      </c>
      <c r="F350" s="325" t="s">
        <v>536</v>
      </c>
      <c r="G350" s="324"/>
      <c r="H350" s="324"/>
      <c r="I350" s="324"/>
      <c r="J350" s="324">
        <v>0</v>
      </c>
      <c r="K350" s="324"/>
    </row>
    <row r="351" spans="2:11" hidden="1">
      <c r="B351" s="324" t="s">
        <v>537</v>
      </c>
      <c r="C351" s="324"/>
      <c r="D351" s="324"/>
      <c r="E351" s="325" t="s">
        <v>189</v>
      </c>
      <c r="F351" s="325" t="s">
        <v>201</v>
      </c>
      <c r="G351" s="324"/>
      <c r="H351" s="324"/>
      <c r="I351" s="324"/>
      <c r="J351" s="324">
        <v>0</v>
      </c>
      <c r="K351" s="324"/>
    </row>
    <row r="352" spans="2:11">
      <c r="B352" s="324" t="s">
        <v>538</v>
      </c>
      <c r="C352" s="324" t="s">
        <v>538</v>
      </c>
      <c r="D352" s="324"/>
      <c r="E352" s="325" t="s">
        <v>193</v>
      </c>
      <c r="F352" s="325" t="s">
        <v>79</v>
      </c>
      <c r="G352" s="325">
        <v>10</v>
      </c>
      <c r="H352" s="324">
        <v>49.15</v>
      </c>
      <c r="I352" s="324">
        <v>49.15</v>
      </c>
      <c r="J352" s="324">
        <v>491.5</v>
      </c>
      <c r="K352" s="324" t="s">
        <v>474</v>
      </c>
    </row>
    <row r="353" spans="2:11">
      <c r="B353" s="324" t="s">
        <v>527</v>
      </c>
      <c r="C353" s="324" t="s">
        <v>527</v>
      </c>
      <c r="D353" s="324"/>
      <c r="E353" s="325" t="s">
        <v>193</v>
      </c>
      <c r="F353" s="325" t="s">
        <v>79</v>
      </c>
      <c r="G353" s="325">
        <v>2</v>
      </c>
      <c r="H353" s="324">
        <v>31.57</v>
      </c>
      <c r="I353" s="324">
        <v>31.57</v>
      </c>
      <c r="J353" s="324">
        <v>63.14</v>
      </c>
      <c r="K353" s="324" t="s">
        <v>479</v>
      </c>
    </row>
    <row r="354" spans="2:11">
      <c r="B354" s="324" t="s">
        <v>539</v>
      </c>
      <c r="C354" s="324" t="s">
        <v>539</v>
      </c>
      <c r="D354" s="324"/>
      <c r="E354" s="325" t="s">
        <v>193</v>
      </c>
      <c r="F354" s="325" t="s">
        <v>79</v>
      </c>
      <c r="G354" s="325">
        <v>2</v>
      </c>
      <c r="H354" s="324">
        <v>26.43</v>
      </c>
      <c r="I354" s="324">
        <v>26.43</v>
      </c>
      <c r="J354" s="324">
        <v>52.86</v>
      </c>
      <c r="K354" s="324" t="s">
        <v>479</v>
      </c>
    </row>
    <row r="355" spans="2:11" hidden="1">
      <c r="B355" s="324" t="s">
        <v>540</v>
      </c>
      <c r="C355" s="324"/>
      <c r="D355" s="324"/>
      <c r="E355" s="325" t="s">
        <v>190</v>
      </c>
      <c r="F355" s="325" t="s">
        <v>198</v>
      </c>
      <c r="G355" s="324"/>
      <c r="H355" s="324"/>
      <c r="I355" s="324"/>
      <c r="J355" s="324">
        <v>0</v>
      </c>
      <c r="K355" s="324"/>
    </row>
    <row r="356" spans="2:11" hidden="1">
      <c r="B356" s="324" t="s">
        <v>541</v>
      </c>
      <c r="C356" s="324"/>
      <c r="D356" s="324"/>
      <c r="E356" s="325" t="s">
        <v>189</v>
      </c>
      <c r="F356" s="325" t="s">
        <v>198</v>
      </c>
      <c r="G356" s="324"/>
      <c r="H356" s="324"/>
      <c r="I356" s="324"/>
      <c r="J356" s="324">
        <v>0</v>
      </c>
      <c r="K356" s="324"/>
    </row>
    <row r="357" spans="2:11" hidden="1">
      <c r="B357" s="324" t="s">
        <v>542</v>
      </c>
      <c r="C357" s="324"/>
      <c r="D357" s="324"/>
      <c r="E357" s="325" t="s">
        <v>189</v>
      </c>
      <c r="F357" s="325" t="s">
        <v>198</v>
      </c>
      <c r="G357" s="324"/>
      <c r="H357" s="324"/>
      <c r="I357" s="324"/>
      <c r="J357" s="324">
        <v>0</v>
      </c>
      <c r="K357" s="324"/>
    </row>
    <row r="358" spans="2:11" hidden="1">
      <c r="B358" s="324" t="s">
        <v>543</v>
      </c>
      <c r="C358" s="324"/>
      <c r="D358" s="324"/>
      <c r="E358" s="325" t="s">
        <v>544</v>
      </c>
      <c r="F358" s="325" t="s">
        <v>198</v>
      </c>
      <c r="G358" s="324"/>
      <c r="H358" s="326">
        <v>890</v>
      </c>
      <c r="I358" s="324"/>
      <c r="J358" s="324">
        <v>0</v>
      </c>
      <c r="K358" s="324" t="s">
        <v>545</v>
      </c>
    </row>
    <row r="359" spans="2:11" hidden="1">
      <c r="B359" s="324" t="s">
        <v>546</v>
      </c>
      <c r="C359" s="324"/>
      <c r="D359" s="324"/>
      <c r="E359" s="325" t="s">
        <v>544</v>
      </c>
      <c r="F359" s="325" t="s">
        <v>198</v>
      </c>
      <c r="G359" s="324"/>
      <c r="H359" s="326"/>
      <c r="I359" s="324"/>
      <c r="J359" s="324">
        <v>0</v>
      </c>
      <c r="K359" s="324"/>
    </row>
    <row r="360" spans="2:11" hidden="1">
      <c r="B360" s="324" t="s">
        <v>547</v>
      </c>
      <c r="C360" s="324"/>
      <c r="D360" s="324"/>
      <c r="E360" s="325" t="s">
        <v>544</v>
      </c>
      <c r="F360" s="325" t="s">
        <v>198</v>
      </c>
      <c r="G360" s="324"/>
      <c r="H360" s="326">
        <v>1656</v>
      </c>
      <c r="I360" s="324"/>
      <c r="J360" s="324">
        <v>0</v>
      </c>
      <c r="K360" s="324"/>
    </row>
    <row r="361" spans="2:11" hidden="1">
      <c r="B361" s="324" t="s">
        <v>548</v>
      </c>
      <c r="C361" s="324"/>
      <c r="D361" s="324"/>
      <c r="E361" s="325" t="s">
        <v>544</v>
      </c>
      <c r="F361" s="325" t="s">
        <v>198</v>
      </c>
      <c r="G361" s="324"/>
      <c r="H361" s="326">
        <v>50</v>
      </c>
      <c r="I361" s="324"/>
      <c r="J361" s="324">
        <v>0</v>
      </c>
      <c r="K361" s="324"/>
    </row>
    <row r="362" spans="2:11" hidden="1">
      <c r="B362" s="324" t="s">
        <v>549</v>
      </c>
      <c r="C362" s="324"/>
      <c r="D362" s="324"/>
      <c r="E362" s="325" t="s">
        <v>544</v>
      </c>
      <c r="F362" s="325" t="s">
        <v>198</v>
      </c>
      <c r="G362" s="324"/>
      <c r="H362" s="326">
        <v>674.98</v>
      </c>
      <c r="I362" s="324"/>
      <c r="J362" s="324">
        <v>0</v>
      </c>
      <c r="K362" s="324" t="s">
        <v>545</v>
      </c>
    </row>
    <row r="363" spans="2:11" hidden="1">
      <c r="B363" s="324" t="s">
        <v>550</v>
      </c>
      <c r="C363" s="324"/>
      <c r="D363" s="324"/>
      <c r="E363" s="325" t="s">
        <v>544</v>
      </c>
      <c r="F363" s="325" t="s">
        <v>198</v>
      </c>
      <c r="G363" s="324"/>
      <c r="H363" s="326">
        <v>552.79999999999995</v>
      </c>
      <c r="I363" s="324"/>
      <c r="J363" s="324">
        <v>0</v>
      </c>
      <c r="K363" s="324" t="s">
        <v>545</v>
      </c>
    </row>
    <row r="364" spans="2:11" hidden="1">
      <c r="B364" s="324" t="s">
        <v>543</v>
      </c>
      <c r="C364" s="324"/>
      <c r="D364" s="324"/>
      <c r="E364" s="325" t="s">
        <v>544</v>
      </c>
      <c r="F364" s="325" t="s">
        <v>198</v>
      </c>
      <c r="G364" s="324"/>
      <c r="H364" s="326">
        <v>890</v>
      </c>
      <c r="I364" s="324"/>
      <c r="J364" s="324">
        <v>0</v>
      </c>
      <c r="K364" s="324" t="s">
        <v>545</v>
      </c>
    </row>
    <row r="365" spans="2:11" hidden="1">
      <c r="B365" s="324" t="s">
        <v>551</v>
      </c>
      <c r="C365" s="324"/>
      <c r="D365" s="324"/>
      <c r="E365" s="325" t="s">
        <v>544</v>
      </c>
      <c r="F365" s="325" t="s">
        <v>198</v>
      </c>
      <c r="G365" s="324"/>
      <c r="H365" s="326">
        <v>143</v>
      </c>
      <c r="I365" s="324"/>
      <c r="J365" s="324">
        <v>0</v>
      </c>
      <c r="K365" s="324" t="s">
        <v>545</v>
      </c>
    </row>
    <row r="366" spans="2:11" hidden="1">
      <c r="B366" s="324" t="s">
        <v>552</v>
      </c>
      <c r="C366" s="324"/>
      <c r="D366" s="324"/>
      <c r="E366" s="325" t="s">
        <v>544</v>
      </c>
      <c r="F366" s="325" t="s">
        <v>198</v>
      </c>
      <c r="G366" s="324"/>
      <c r="H366" s="326">
        <v>380</v>
      </c>
      <c r="I366" s="324"/>
      <c r="J366" s="324">
        <v>0</v>
      </c>
      <c r="K366" s="324" t="s">
        <v>545</v>
      </c>
    </row>
    <row r="367" spans="2:11" hidden="1">
      <c r="B367" s="324" t="s">
        <v>550</v>
      </c>
      <c r="C367" s="324"/>
      <c r="D367" s="324"/>
      <c r="E367" s="325" t="s">
        <v>544</v>
      </c>
      <c r="F367" s="325" t="s">
        <v>198</v>
      </c>
      <c r="G367" s="324"/>
      <c r="H367" s="326">
        <v>552.5</v>
      </c>
      <c r="I367" s="324"/>
      <c r="J367" s="324">
        <v>0</v>
      </c>
      <c r="K367" s="324" t="s">
        <v>545</v>
      </c>
    </row>
    <row r="368" spans="2:11" hidden="1">
      <c r="B368" s="324" t="s">
        <v>553</v>
      </c>
      <c r="C368" s="324"/>
      <c r="D368" s="324"/>
      <c r="E368" s="325" t="s">
        <v>544</v>
      </c>
      <c r="F368" s="325" t="s">
        <v>198</v>
      </c>
      <c r="G368" s="324"/>
      <c r="H368" s="326">
        <v>22.5</v>
      </c>
      <c r="I368" s="324"/>
      <c r="J368" s="324">
        <v>0</v>
      </c>
      <c r="K368" s="324" t="s">
        <v>545</v>
      </c>
    </row>
    <row r="369" spans="2:11" hidden="1">
      <c r="B369" s="324" t="s">
        <v>554</v>
      </c>
      <c r="C369" s="324"/>
      <c r="D369" s="324"/>
      <c r="E369" s="325" t="s">
        <v>544</v>
      </c>
      <c r="F369" s="325" t="s">
        <v>198</v>
      </c>
      <c r="G369" s="324"/>
      <c r="H369" s="326">
        <v>311</v>
      </c>
      <c r="I369" s="324"/>
      <c r="J369" s="324">
        <v>0</v>
      </c>
      <c r="K369" s="324"/>
    </row>
    <row r="370" spans="2:11" hidden="1">
      <c r="B370" s="324" t="s">
        <v>555</v>
      </c>
      <c r="C370" s="324"/>
      <c r="D370" s="324"/>
      <c r="E370" s="325" t="s">
        <v>544</v>
      </c>
      <c r="F370" s="325" t="s">
        <v>198</v>
      </c>
      <c r="G370" s="324"/>
      <c r="H370" s="326">
        <v>2731</v>
      </c>
      <c r="I370" s="324"/>
      <c r="J370" s="324">
        <v>0</v>
      </c>
      <c r="K370" s="324"/>
    </row>
    <row r="371" spans="2:11" hidden="1">
      <c r="B371" s="324" t="s">
        <v>556</v>
      </c>
      <c r="C371" s="324"/>
      <c r="D371" s="324"/>
      <c r="E371" s="325" t="s">
        <v>544</v>
      </c>
      <c r="F371" s="325" t="s">
        <v>198</v>
      </c>
      <c r="G371" s="324"/>
      <c r="H371" s="326">
        <v>754</v>
      </c>
      <c r="I371" s="324"/>
      <c r="J371" s="324">
        <v>0</v>
      </c>
      <c r="K371" s="324"/>
    </row>
    <row r="372" spans="2:11" hidden="1">
      <c r="B372" s="324" t="s">
        <v>549</v>
      </c>
      <c r="C372" s="324"/>
      <c r="D372" s="324"/>
      <c r="E372" s="325" t="s">
        <v>544</v>
      </c>
      <c r="F372" s="325" t="s">
        <v>198</v>
      </c>
      <c r="G372" s="324"/>
      <c r="H372" s="326">
        <v>674.5</v>
      </c>
      <c r="I372" s="324"/>
      <c r="J372" s="324">
        <v>0</v>
      </c>
      <c r="K372" s="324" t="s">
        <v>545</v>
      </c>
    </row>
    <row r="373" spans="2:11" hidden="1">
      <c r="B373" s="324" t="s">
        <v>549</v>
      </c>
      <c r="C373" s="324"/>
      <c r="D373" s="324"/>
      <c r="E373" s="325" t="s">
        <v>544</v>
      </c>
      <c r="F373" s="325" t="s">
        <v>198</v>
      </c>
      <c r="G373" s="324"/>
      <c r="H373" s="326">
        <v>674</v>
      </c>
      <c r="I373" s="324"/>
      <c r="J373" s="324">
        <v>0</v>
      </c>
      <c r="K373" s="324" t="s">
        <v>545</v>
      </c>
    </row>
    <row r="374" spans="2:11" hidden="1">
      <c r="B374" s="324" t="s">
        <v>557</v>
      </c>
      <c r="C374" s="324"/>
      <c r="D374" s="324"/>
      <c r="E374" s="325" t="s">
        <v>544</v>
      </c>
      <c r="F374" s="325" t="s">
        <v>198</v>
      </c>
      <c r="G374" s="324"/>
      <c r="H374" s="326"/>
      <c r="I374" s="324"/>
      <c r="J374" s="324">
        <v>0</v>
      </c>
      <c r="K374" s="324" t="s">
        <v>545</v>
      </c>
    </row>
    <row r="375" spans="2:11" hidden="1">
      <c r="B375" s="324" t="s">
        <v>558</v>
      </c>
      <c r="C375" s="324"/>
      <c r="D375" s="324"/>
      <c r="E375" s="325" t="s">
        <v>544</v>
      </c>
      <c r="F375" s="325" t="s">
        <v>198</v>
      </c>
      <c r="G375" s="324"/>
      <c r="H375" s="324"/>
      <c r="I375" s="324"/>
      <c r="J375" s="324">
        <v>0</v>
      </c>
      <c r="K375" s="324"/>
    </row>
    <row r="376" spans="2:11" hidden="1">
      <c r="B376" s="324" t="s">
        <v>559</v>
      </c>
      <c r="C376" s="324"/>
      <c r="D376" s="324"/>
      <c r="E376" s="325" t="s">
        <v>560</v>
      </c>
      <c r="F376" s="325" t="s">
        <v>561</v>
      </c>
      <c r="G376" s="324"/>
      <c r="H376" s="324"/>
      <c r="I376" s="324"/>
      <c r="J376" s="324">
        <v>0</v>
      </c>
      <c r="K376" s="324"/>
    </row>
    <row r="377" spans="2:11" hidden="1">
      <c r="J377" s="327">
        <v>57311.337389399778</v>
      </c>
    </row>
  </sheetData>
  <autoFilter ref="B2:K377" xr:uid="{00000000-0009-0000-0000-000005000000}">
    <filterColumn colId="4">
      <filters>
        <filter val="OSE"/>
      </filters>
    </filterColumn>
    <sortState xmlns:xlrd2="http://schemas.microsoft.com/office/spreadsheetml/2017/richdata2" ref="B24:K355">
      <sortCondition ref="E2:E378"/>
    </sortState>
  </autoFilter>
  <sortState xmlns:xlrd2="http://schemas.microsoft.com/office/spreadsheetml/2017/richdata2" ref="B24:K355">
    <sortCondition ref="B24:B355"/>
  </sortState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 tint="-0.249977111117893"/>
  </sheetPr>
  <dimension ref="C2:AB20"/>
  <sheetViews>
    <sheetView topLeftCell="C1" workbookViewId="0">
      <selection activeCell="D7" sqref="D7"/>
    </sheetView>
  </sheetViews>
  <sheetFormatPr defaultColWidth="9.1796875" defaultRowHeight="14.5"/>
  <cols>
    <col min="1" max="1" width="3.81640625" style="127" customWidth="1"/>
    <col min="2" max="2" width="3.453125" style="127" customWidth="1"/>
    <col min="3" max="3" width="27.54296875" style="127" bestFit="1" customWidth="1"/>
    <col min="4" max="4" width="11.54296875" style="127" bestFit="1" customWidth="1"/>
    <col min="5" max="6" width="10" style="127" bestFit="1" customWidth="1"/>
    <col min="7" max="7" width="9.453125" style="127" hidden="1" customWidth="1"/>
    <col min="8" max="8" width="5.453125" style="127" customWidth="1"/>
    <col min="9" max="9" width="1.81640625" style="127" customWidth="1"/>
    <col min="10" max="10" width="10.7265625" style="127" customWidth="1"/>
    <col min="11" max="12" width="11.81640625" style="127" bestFit="1" customWidth="1"/>
    <col min="13" max="13" width="11.81640625" style="127" hidden="1" customWidth="1"/>
    <col min="14" max="14" width="1.81640625" style="127" customWidth="1"/>
    <col min="15" max="16" width="11.81640625" style="127" bestFit="1" customWidth="1"/>
    <col min="17" max="17" width="11.26953125" style="127" customWidth="1"/>
    <col min="18" max="18" width="11.26953125" style="127" hidden="1" customWidth="1"/>
    <col min="19" max="19" width="1.7265625" style="127" customWidth="1"/>
    <col min="20" max="20" width="11.81640625" style="127" bestFit="1" customWidth="1"/>
    <col min="21" max="22" width="11.54296875" style="127" customWidth="1"/>
    <col min="23" max="23" width="11.54296875" style="127" hidden="1" customWidth="1"/>
    <col min="24" max="24" width="2.453125" style="127" customWidth="1"/>
    <col min="25" max="26" width="11.26953125" style="127" customWidth="1"/>
    <col min="27" max="27" width="11" style="127" customWidth="1"/>
    <col min="28" max="28" width="11" style="127" hidden="1" customWidth="1"/>
    <col min="29" max="16384" width="9.1796875" style="127"/>
  </cols>
  <sheetData>
    <row r="2" spans="3:28">
      <c r="C2" s="581" t="s">
        <v>1963</v>
      </c>
      <c r="D2" s="581">
        <v>100</v>
      </c>
    </row>
    <row r="3" spans="3:28">
      <c r="C3" s="581" t="s">
        <v>1972</v>
      </c>
      <c r="D3" s="596">
        <v>0.02</v>
      </c>
    </row>
    <row r="5" spans="3:28">
      <c r="D5" s="657" t="s">
        <v>1966</v>
      </c>
      <c r="E5" s="658"/>
      <c r="F5" s="658"/>
      <c r="G5" s="659"/>
      <c r="J5" s="654" t="s">
        <v>1965</v>
      </c>
      <c r="K5" s="655"/>
      <c r="L5" s="655"/>
      <c r="M5" s="656"/>
      <c r="O5" s="660" t="s">
        <v>30</v>
      </c>
      <c r="P5" s="661"/>
      <c r="Q5" s="661"/>
      <c r="R5" s="662"/>
      <c r="T5" s="663" t="s">
        <v>562</v>
      </c>
      <c r="U5" s="664"/>
      <c r="V5" s="664"/>
      <c r="W5" s="664"/>
      <c r="Y5" s="665" t="s">
        <v>563</v>
      </c>
      <c r="Z5" s="666"/>
      <c r="AA5" s="666"/>
      <c r="AB5" s="666"/>
    </row>
    <row r="6" spans="3:28">
      <c r="D6" s="494" t="s">
        <v>564</v>
      </c>
      <c r="E6" s="494" t="s">
        <v>44</v>
      </c>
      <c r="F6" s="494" t="s">
        <v>46</v>
      </c>
      <c r="G6" s="494" t="s">
        <v>28</v>
      </c>
      <c r="H6" s="585" t="s">
        <v>565</v>
      </c>
      <c r="J6" s="494" t="s">
        <v>564</v>
      </c>
      <c r="K6" s="494" t="s">
        <v>44</v>
      </c>
      <c r="L6" s="494" t="s">
        <v>46</v>
      </c>
      <c r="M6" s="494" t="s">
        <v>28</v>
      </c>
      <c r="N6" s="471"/>
      <c r="O6" s="494" t="s">
        <v>564</v>
      </c>
      <c r="P6" s="494" t="s">
        <v>44</v>
      </c>
      <c r="Q6" s="494" t="s">
        <v>46</v>
      </c>
      <c r="R6" s="494" t="s">
        <v>28</v>
      </c>
      <c r="S6" s="446"/>
      <c r="T6" s="494" t="s">
        <v>564</v>
      </c>
      <c r="U6" s="494" t="s">
        <v>44</v>
      </c>
      <c r="V6" s="494" t="s">
        <v>46</v>
      </c>
      <c r="W6" s="494" t="s">
        <v>28</v>
      </c>
      <c r="X6" s="446"/>
      <c r="Y6" s="494" t="s">
        <v>564</v>
      </c>
      <c r="Z6" s="494" t="s">
        <v>44</v>
      </c>
      <c r="AA6" s="494" t="s">
        <v>46</v>
      </c>
      <c r="AB6" s="494" t="s">
        <v>28</v>
      </c>
    </row>
    <row r="7" spans="3:28">
      <c r="C7" s="468" t="s">
        <v>566</v>
      </c>
      <c r="D7" s="474">
        <f>'Breakfasts &amp; Meal Plan'!F111*(1+D3)</f>
        <v>12479.966832000002</v>
      </c>
      <c r="E7" s="474">
        <f>'Breakfasts &amp; Meal Plan'!H111</f>
        <v>23074.904800000004</v>
      </c>
      <c r="F7" s="474">
        <f>'Breakfasts &amp; Meal Plan'!J111</f>
        <v>15464.515600000001</v>
      </c>
      <c r="G7" s="474">
        <f>'Breakfasts &amp; Meal Plan'!L111</f>
        <v>35765.712399999997</v>
      </c>
      <c r="H7" s="578">
        <f t="shared" ref="H7:H16" si="0">D7/$D$18</f>
        <v>8.4792696683816574E-2</v>
      </c>
      <c r="J7" s="472">
        <f>+D7*1.1</f>
        <v>13727.963515200003</v>
      </c>
      <c r="K7" s="474">
        <f>+E7*1.1</f>
        <v>25382.395280000008</v>
      </c>
      <c r="L7" s="495">
        <f>F7*1.1</f>
        <v>17010.967160000004</v>
      </c>
      <c r="M7" s="495">
        <f>G7*1.1</f>
        <v>39342.283640000001</v>
      </c>
      <c r="N7" s="191"/>
      <c r="O7" s="474">
        <f>+D7*1.2</f>
        <v>14975.960198400002</v>
      </c>
      <c r="P7" s="474">
        <f>+E7*1.2</f>
        <v>27689.885760000005</v>
      </c>
      <c r="Q7" s="495">
        <f>+F7*1.2</f>
        <v>18557.418720000001</v>
      </c>
      <c r="R7" s="495">
        <f>+G7*1.2</f>
        <v>42918.854879999992</v>
      </c>
      <c r="S7" s="470"/>
      <c r="T7" s="474">
        <f t="shared" ref="T7:T16" si="1">D7*1.26</f>
        <v>15724.758208320003</v>
      </c>
      <c r="U7" s="474">
        <f t="shared" ref="U7:U16" si="2">E7*1.26</f>
        <v>29074.380048000006</v>
      </c>
      <c r="V7" s="474">
        <f t="shared" ref="V7:V16" si="3">F7*1.26</f>
        <v>19485.289656000001</v>
      </c>
      <c r="W7" s="474">
        <f t="shared" ref="W7:W16" si="4">G7*1.26</f>
        <v>45064.797623999999</v>
      </c>
      <c r="X7" s="470"/>
      <c r="Y7" s="554">
        <f t="shared" ref="Y7:Y16" si="5">D7*1.4</f>
        <v>17471.953564800002</v>
      </c>
      <c r="Z7" s="554">
        <f t="shared" ref="Z7:Z16" si="6">E7*1.4</f>
        <v>32304.866720000002</v>
      </c>
      <c r="AA7" s="554">
        <f t="shared" ref="AA7:AA16" si="7">F7*1.4</f>
        <v>21650.321840000001</v>
      </c>
      <c r="AB7" s="554">
        <f t="shared" ref="AB7:AB16" si="8">G7*1.4</f>
        <v>50071.997359999994</v>
      </c>
    </row>
    <row r="8" spans="3:28">
      <c r="C8" s="468" t="s">
        <v>567</v>
      </c>
      <c r="D8" s="474">
        <f>'M&amp;E'!F94</f>
        <v>21429.280769230769</v>
      </c>
      <c r="E8" s="474">
        <f>'M&amp;E'!H94</f>
        <v>29680.305993589755</v>
      </c>
      <c r="F8" s="474">
        <f>'M&amp;E'!J94</f>
        <v>24717.376410256413</v>
      </c>
      <c r="G8" s="474">
        <f>'M&amp;E'!L94</f>
        <v>46712.072307692302</v>
      </c>
      <c r="H8" s="578">
        <f t="shared" si="0"/>
        <v>0.14559706198566344</v>
      </c>
      <c r="J8" s="472">
        <f t="shared" ref="J8:J13" si="9">+D8*1.1</f>
        <v>23572.208846153848</v>
      </c>
      <c r="K8" s="474">
        <f t="shared" ref="K8:K16" si="10">+E8*1.1</f>
        <v>32648.336592948734</v>
      </c>
      <c r="L8" s="474">
        <f t="shared" ref="L8:L16" si="11">F8*1.1</f>
        <v>27189.114051282057</v>
      </c>
      <c r="M8" s="474">
        <f t="shared" ref="M8:M16" si="12">G8*1.1</f>
        <v>51383.279538461538</v>
      </c>
      <c r="N8" s="191"/>
      <c r="O8" s="474">
        <f t="shared" ref="O8:O16" si="13">+D8*1.2</f>
        <v>25715.136923076923</v>
      </c>
      <c r="P8" s="474">
        <f t="shared" ref="P8:P16" si="14">+E8*1.2</f>
        <v>35616.367192307705</v>
      </c>
      <c r="Q8" s="474">
        <f t="shared" ref="Q8:Q16" si="15">+F8*1.2</f>
        <v>29660.851692307693</v>
      </c>
      <c r="R8" s="474">
        <f t="shared" ref="R8:R16" si="16">+G8*1.2</f>
        <v>56054.48676923076</v>
      </c>
      <c r="S8" s="470"/>
      <c r="T8" s="474">
        <f t="shared" si="1"/>
        <v>27000.89376923077</v>
      </c>
      <c r="U8" s="474">
        <f t="shared" si="2"/>
        <v>37397.185551923088</v>
      </c>
      <c r="V8" s="474">
        <f t="shared" si="3"/>
        <v>31143.894276923082</v>
      </c>
      <c r="W8" s="474">
        <f t="shared" si="4"/>
        <v>58857.211107692303</v>
      </c>
      <c r="X8" s="470"/>
      <c r="Y8" s="555">
        <f t="shared" si="5"/>
        <v>30000.993076923074</v>
      </c>
      <c r="Z8" s="555">
        <f t="shared" si="6"/>
        <v>41552.428391025656</v>
      </c>
      <c r="AA8" s="555">
        <f t="shared" si="7"/>
        <v>34604.326974358977</v>
      </c>
      <c r="AB8" s="555">
        <f t="shared" si="8"/>
        <v>65396.901230769217</v>
      </c>
    </row>
    <row r="9" spans="3:28">
      <c r="C9" s="468" t="s">
        <v>568</v>
      </c>
      <c r="D9" s="474">
        <f>Restaurant!F63</f>
        <v>12455.816000000003</v>
      </c>
      <c r="E9" s="474">
        <f>Restaurant!H63</f>
        <v>19980.510000000002</v>
      </c>
      <c r="F9" s="474">
        <f>Restaurant!J63</f>
        <v>18103.310000000001</v>
      </c>
      <c r="G9" s="474">
        <f>Restaurant!L63</f>
        <v>25363.730000000003</v>
      </c>
      <c r="H9" s="578">
        <f t="shared" si="0"/>
        <v>8.4628608573647318E-2</v>
      </c>
      <c r="J9" s="472">
        <f t="shared" si="9"/>
        <v>13701.397600000004</v>
      </c>
      <c r="K9" s="474">
        <f t="shared" si="10"/>
        <v>21978.561000000005</v>
      </c>
      <c r="L9" s="474">
        <f t="shared" si="11"/>
        <v>19913.641000000003</v>
      </c>
      <c r="M9" s="474">
        <f t="shared" si="12"/>
        <v>27900.103000000006</v>
      </c>
      <c r="N9" s="191"/>
      <c r="O9" s="474">
        <f t="shared" si="13"/>
        <v>14946.979200000002</v>
      </c>
      <c r="P9" s="474">
        <f t="shared" si="14"/>
        <v>23976.612000000001</v>
      </c>
      <c r="Q9" s="474">
        <f t="shared" si="15"/>
        <v>21723.972000000002</v>
      </c>
      <c r="R9" s="474">
        <f t="shared" si="16"/>
        <v>30436.476000000002</v>
      </c>
      <c r="S9" s="470"/>
      <c r="T9" s="474">
        <f t="shared" si="1"/>
        <v>15694.328160000003</v>
      </c>
      <c r="U9" s="474">
        <f t="shared" si="2"/>
        <v>25175.442600000002</v>
      </c>
      <c r="V9" s="474">
        <f t="shared" si="3"/>
        <v>22810.170600000001</v>
      </c>
      <c r="W9" s="474">
        <f t="shared" si="4"/>
        <v>31958.299800000004</v>
      </c>
      <c r="X9" s="470"/>
      <c r="Y9" s="555">
        <f t="shared" si="5"/>
        <v>17438.142400000001</v>
      </c>
      <c r="Z9" s="555">
        <f t="shared" si="6"/>
        <v>27972.714</v>
      </c>
      <c r="AA9" s="555">
        <f t="shared" si="7"/>
        <v>25344.634000000002</v>
      </c>
      <c r="AB9" s="555">
        <f t="shared" si="8"/>
        <v>35509.222000000002</v>
      </c>
    </row>
    <row r="10" spans="3:28">
      <c r="C10" s="468" t="s">
        <v>569</v>
      </c>
      <c r="D10" s="474">
        <f>Minibar!G24</f>
        <v>18256.5</v>
      </c>
      <c r="E10" s="474">
        <f>Minibar!I24</f>
        <v>34414.85</v>
      </c>
      <c r="F10" s="474">
        <f>Minibar!K24</f>
        <v>13378.3</v>
      </c>
      <c r="G10" s="474">
        <f>Minibar!M24</f>
        <v>34291.35</v>
      </c>
      <c r="H10" s="578">
        <f t="shared" si="0"/>
        <v>0.12404022285049747</v>
      </c>
      <c r="J10" s="472">
        <f t="shared" si="9"/>
        <v>20082.150000000001</v>
      </c>
      <c r="K10" s="474">
        <f t="shared" si="10"/>
        <v>37856.334999999999</v>
      </c>
      <c r="L10" s="474">
        <f t="shared" si="11"/>
        <v>14716.130000000001</v>
      </c>
      <c r="M10" s="474">
        <f t="shared" si="12"/>
        <v>37720.485000000001</v>
      </c>
      <c r="N10" s="191"/>
      <c r="O10" s="474">
        <f t="shared" si="13"/>
        <v>21907.8</v>
      </c>
      <c r="P10" s="474">
        <f t="shared" si="14"/>
        <v>41297.82</v>
      </c>
      <c r="Q10" s="474">
        <f t="shared" si="15"/>
        <v>16053.96</v>
      </c>
      <c r="R10" s="474">
        <f t="shared" si="16"/>
        <v>41149.619999999995</v>
      </c>
      <c r="S10" s="470"/>
      <c r="T10" s="474">
        <f t="shared" si="1"/>
        <v>23003.19</v>
      </c>
      <c r="U10" s="474">
        <f t="shared" si="2"/>
        <v>43362.710999999996</v>
      </c>
      <c r="V10" s="474">
        <f t="shared" si="3"/>
        <v>16856.657999999999</v>
      </c>
      <c r="W10" s="474">
        <f t="shared" si="4"/>
        <v>43207.100999999995</v>
      </c>
      <c r="X10" s="470"/>
      <c r="Y10" s="555">
        <f t="shared" si="5"/>
        <v>25559.1</v>
      </c>
      <c r="Z10" s="555">
        <f t="shared" si="6"/>
        <v>48180.789999999994</v>
      </c>
      <c r="AA10" s="555">
        <f t="shared" si="7"/>
        <v>18729.62</v>
      </c>
      <c r="AB10" s="555">
        <f t="shared" si="8"/>
        <v>48007.889999999992</v>
      </c>
    </row>
    <row r="11" spans="3:28">
      <c r="C11" s="468" t="s">
        <v>570</v>
      </c>
      <c r="D11" s="474">
        <f>+Bar!F102</f>
        <v>6207.5005000000001</v>
      </c>
      <c r="E11" s="474">
        <f>Bar!H102</f>
        <v>15016.945433333334</v>
      </c>
      <c r="F11" s="474">
        <f>Bar!J102</f>
        <v>9950.9625000000015</v>
      </c>
      <c r="G11" s="474">
        <f>Bar!L102</f>
        <v>21725.909999999993</v>
      </c>
      <c r="H11" s="578">
        <f t="shared" si="0"/>
        <v>4.2175649514670094E-2</v>
      </c>
      <c r="I11" s="282"/>
      <c r="J11" s="472">
        <f t="shared" si="9"/>
        <v>6828.2505500000007</v>
      </c>
      <c r="K11" s="474">
        <f t="shared" si="10"/>
        <v>16518.639976666669</v>
      </c>
      <c r="L11" s="474">
        <f t="shared" si="11"/>
        <v>10946.058750000002</v>
      </c>
      <c r="M11" s="474">
        <f t="shared" si="12"/>
        <v>23898.500999999993</v>
      </c>
      <c r="N11" s="191"/>
      <c r="O11" s="474">
        <f t="shared" si="13"/>
        <v>7449.0005999999994</v>
      </c>
      <c r="P11" s="474">
        <f t="shared" si="14"/>
        <v>18020.33452</v>
      </c>
      <c r="Q11" s="474">
        <f t="shared" si="15"/>
        <v>11941.155000000001</v>
      </c>
      <c r="R11" s="474">
        <f t="shared" si="16"/>
        <v>26071.09199999999</v>
      </c>
      <c r="S11" s="470"/>
      <c r="T11" s="474">
        <f t="shared" si="1"/>
        <v>7821.4506300000003</v>
      </c>
      <c r="U11" s="474">
        <f t="shared" si="2"/>
        <v>18921.351246000002</v>
      </c>
      <c r="V11" s="474">
        <f t="shared" si="3"/>
        <v>12538.212750000002</v>
      </c>
      <c r="W11" s="474">
        <f t="shared" si="4"/>
        <v>27374.646599999989</v>
      </c>
      <c r="X11" s="470"/>
      <c r="Y11" s="555">
        <f t="shared" si="5"/>
        <v>8690.5006999999987</v>
      </c>
      <c r="Z11" s="555">
        <f t="shared" si="6"/>
        <v>21023.723606666666</v>
      </c>
      <c r="AA11" s="555">
        <f t="shared" si="7"/>
        <v>13931.347500000002</v>
      </c>
      <c r="AB11" s="555">
        <f t="shared" si="8"/>
        <v>30416.273999999987</v>
      </c>
    </row>
    <row r="12" spans="3:28">
      <c r="C12" s="468" t="s">
        <v>6</v>
      </c>
      <c r="D12" s="474">
        <f>'Room Service '!G25</f>
        <v>4396.04</v>
      </c>
      <c r="E12" s="474">
        <f>'Room Service '!I25</f>
        <v>5177.0406666666677</v>
      </c>
      <c r="F12" s="474">
        <f>'Room Service '!K25</f>
        <v>5186.7560000000003</v>
      </c>
      <c r="G12" s="474">
        <f>'Room Service '!M25</f>
        <v>1942.5550000000001</v>
      </c>
      <c r="H12" s="578">
        <f t="shared" si="0"/>
        <v>2.986803501545756E-2</v>
      </c>
      <c r="I12" s="282"/>
      <c r="J12" s="472">
        <f t="shared" si="9"/>
        <v>4835.6440000000002</v>
      </c>
      <c r="K12" s="474">
        <f>+E12*1.1</f>
        <v>5694.7447333333348</v>
      </c>
      <c r="L12" s="474">
        <f t="shared" si="11"/>
        <v>5705.4316000000008</v>
      </c>
      <c r="M12" s="474">
        <f t="shared" si="12"/>
        <v>2136.8105</v>
      </c>
      <c r="N12" s="191"/>
      <c r="O12" s="474">
        <f t="shared" si="13"/>
        <v>5275.2479999999996</v>
      </c>
      <c r="P12" s="474">
        <f t="shared" si="14"/>
        <v>6212.448800000001</v>
      </c>
      <c r="Q12" s="474">
        <f t="shared" si="15"/>
        <v>6224.1072000000004</v>
      </c>
      <c r="R12" s="474">
        <f t="shared" si="16"/>
        <v>2331.0659999999998</v>
      </c>
      <c r="S12" s="470"/>
      <c r="T12" s="474">
        <f t="shared" si="1"/>
        <v>5539.0104000000001</v>
      </c>
      <c r="U12" s="474">
        <f t="shared" si="2"/>
        <v>6523.0712400000011</v>
      </c>
      <c r="V12" s="474">
        <f t="shared" si="3"/>
        <v>6535.3125600000003</v>
      </c>
      <c r="W12" s="474">
        <f t="shared" si="4"/>
        <v>2447.6193000000003</v>
      </c>
      <c r="X12" s="470"/>
      <c r="Y12" s="555">
        <f t="shared" si="5"/>
        <v>6154.4559999999992</v>
      </c>
      <c r="Z12" s="555">
        <f t="shared" si="6"/>
        <v>7247.8569333333344</v>
      </c>
      <c r="AA12" s="555">
        <f t="shared" si="7"/>
        <v>7261.4583999999995</v>
      </c>
      <c r="AB12" s="555">
        <f t="shared" si="8"/>
        <v>2719.5769999999998</v>
      </c>
    </row>
    <row r="13" spans="3:28">
      <c r="C13" s="468" t="s">
        <v>571</v>
      </c>
      <c r="D13" s="474">
        <f>'Welcome Drink'!F21</f>
        <v>387.71200000000005</v>
      </c>
      <c r="E13" s="474">
        <f>'Welcome Drink'!H21</f>
        <v>2917.5681499999996</v>
      </c>
      <c r="F13" s="474">
        <f>'Welcome Drink'!J21</f>
        <v>340.30559999999997</v>
      </c>
      <c r="G13" s="474">
        <f>'Welcome Drink'!L21</f>
        <v>1081.56</v>
      </c>
      <c r="H13" s="578">
        <f t="shared" si="0"/>
        <v>2.6342334446258636E-3</v>
      </c>
      <c r="J13" s="472">
        <f t="shared" si="9"/>
        <v>426.48320000000007</v>
      </c>
      <c r="K13" s="474">
        <f t="shared" si="10"/>
        <v>3209.3249649999998</v>
      </c>
      <c r="L13" s="474">
        <f t="shared" si="11"/>
        <v>374.33616000000001</v>
      </c>
      <c r="M13" s="474">
        <f t="shared" si="12"/>
        <v>1189.7160000000001</v>
      </c>
      <c r="N13" s="191"/>
      <c r="O13" s="474">
        <f t="shared" si="13"/>
        <v>465.25440000000003</v>
      </c>
      <c r="P13" s="474">
        <f t="shared" si="14"/>
        <v>3501.0817799999995</v>
      </c>
      <c r="Q13" s="474">
        <f t="shared" si="15"/>
        <v>408.36671999999993</v>
      </c>
      <c r="R13" s="474">
        <f t="shared" si="16"/>
        <v>1297.8719999999998</v>
      </c>
      <c r="S13" s="470"/>
      <c r="T13" s="474">
        <f t="shared" si="1"/>
        <v>488.51712000000003</v>
      </c>
      <c r="U13" s="474">
        <f t="shared" si="2"/>
        <v>3676.1358689999997</v>
      </c>
      <c r="V13" s="474">
        <f t="shared" si="3"/>
        <v>428.78505599999994</v>
      </c>
      <c r="W13" s="474">
        <f t="shared" si="4"/>
        <v>1362.7655999999999</v>
      </c>
      <c r="X13" s="470"/>
      <c r="Y13" s="555">
        <f t="shared" si="5"/>
        <v>542.79680000000008</v>
      </c>
      <c r="Z13" s="555">
        <f t="shared" si="6"/>
        <v>4084.595409999999</v>
      </c>
      <c r="AA13" s="555">
        <f t="shared" si="7"/>
        <v>476.42783999999995</v>
      </c>
      <c r="AB13" s="555">
        <f t="shared" si="8"/>
        <v>1514.1839999999997</v>
      </c>
    </row>
    <row r="14" spans="3:28">
      <c r="C14" s="468" t="s">
        <v>572</v>
      </c>
      <c r="D14" s="474">
        <f>Kitchen!F179</f>
        <v>46870.770000000004</v>
      </c>
      <c r="E14" s="474">
        <f>Kitchen!H179</f>
        <v>80502.816600000006</v>
      </c>
      <c r="F14" s="474">
        <f>Kitchen!J179</f>
        <v>57949.589999999989</v>
      </c>
      <c r="G14" s="474">
        <f>Kitchen!L179</f>
        <v>111391.05</v>
      </c>
      <c r="H14" s="578">
        <f t="shared" si="0"/>
        <v>0.31845429058003516</v>
      </c>
      <c r="J14" s="472">
        <f>+D14*1.1</f>
        <v>51557.847000000009</v>
      </c>
      <c r="K14" s="474">
        <f t="shared" si="10"/>
        <v>88553.098260000013</v>
      </c>
      <c r="L14" s="474">
        <f t="shared" si="11"/>
        <v>63744.548999999992</v>
      </c>
      <c r="M14" s="474">
        <f t="shared" si="12"/>
        <v>122530.15500000001</v>
      </c>
      <c r="N14" s="191"/>
      <c r="O14" s="474">
        <f t="shared" si="13"/>
        <v>56244.924000000006</v>
      </c>
      <c r="P14" s="474">
        <f t="shared" si="14"/>
        <v>96603.379920000007</v>
      </c>
      <c r="Q14" s="474">
        <f t="shared" si="15"/>
        <v>69539.507999999987</v>
      </c>
      <c r="R14" s="474">
        <f t="shared" si="16"/>
        <v>133669.26</v>
      </c>
      <c r="S14" s="470"/>
      <c r="T14" s="474">
        <f t="shared" si="1"/>
        <v>59057.170200000008</v>
      </c>
      <c r="U14" s="474">
        <f t="shared" si="2"/>
        <v>101433.54891600001</v>
      </c>
      <c r="V14" s="474">
        <f t="shared" si="3"/>
        <v>73016.483399999983</v>
      </c>
      <c r="W14" s="474">
        <f t="shared" si="4"/>
        <v>140352.723</v>
      </c>
      <c r="X14" s="470"/>
      <c r="Y14" s="555">
        <f t="shared" si="5"/>
        <v>65619.078000000009</v>
      </c>
      <c r="Z14" s="555">
        <f t="shared" si="6"/>
        <v>112703.94324000001</v>
      </c>
      <c r="AA14" s="555">
        <f t="shared" si="7"/>
        <v>81129.425999999978</v>
      </c>
      <c r="AB14" s="555">
        <f t="shared" si="8"/>
        <v>155947.47</v>
      </c>
    </row>
    <row r="15" spans="3:28">
      <c r="C15" s="468" t="s">
        <v>8</v>
      </c>
      <c r="D15" s="474">
        <f>+Trolleys!F29</f>
        <v>23570</v>
      </c>
      <c r="E15" s="474">
        <f>Trolleys!H29</f>
        <v>10800</v>
      </c>
      <c r="F15" s="474">
        <f>Trolleys!J29</f>
        <v>27460</v>
      </c>
      <c r="G15" s="474">
        <f>Trolleys!L29</f>
        <v>23570</v>
      </c>
      <c r="H15" s="578">
        <f t="shared" si="0"/>
        <v>0.16014176061053464</v>
      </c>
      <c r="J15" s="472">
        <f t="shared" ref="J15:J16" si="17">+D15*1.1</f>
        <v>25927.000000000004</v>
      </c>
      <c r="K15" s="474">
        <f t="shared" si="10"/>
        <v>11880.000000000002</v>
      </c>
      <c r="L15" s="474">
        <f t="shared" si="11"/>
        <v>30206.000000000004</v>
      </c>
      <c r="M15" s="474">
        <f t="shared" si="12"/>
        <v>25927.000000000004</v>
      </c>
      <c r="N15" s="191"/>
      <c r="O15" s="474">
        <f t="shared" si="13"/>
        <v>28284</v>
      </c>
      <c r="P15" s="474">
        <f t="shared" si="14"/>
        <v>12960</v>
      </c>
      <c r="Q15" s="474">
        <f t="shared" si="15"/>
        <v>32952</v>
      </c>
      <c r="R15" s="474">
        <f t="shared" si="16"/>
        <v>28284</v>
      </c>
      <c r="S15" s="470"/>
      <c r="T15" s="474">
        <f t="shared" si="1"/>
        <v>29698.2</v>
      </c>
      <c r="U15" s="474">
        <f t="shared" si="2"/>
        <v>13608</v>
      </c>
      <c r="V15" s="474">
        <f t="shared" si="3"/>
        <v>34599.599999999999</v>
      </c>
      <c r="W15" s="474">
        <f t="shared" si="4"/>
        <v>29698.2</v>
      </c>
      <c r="X15" s="470"/>
      <c r="Y15" s="555">
        <f t="shared" si="5"/>
        <v>32998</v>
      </c>
      <c r="Z15" s="555">
        <f t="shared" si="6"/>
        <v>15119.999999999998</v>
      </c>
      <c r="AA15" s="555">
        <f t="shared" si="7"/>
        <v>38444</v>
      </c>
      <c r="AB15" s="555">
        <f t="shared" si="8"/>
        <v>32998</v>
      </c>
    </row>
    <row r="16" spans="3:28">
      <c r="C16" s="468" t="s">
        <v>573</v>
      </c>
      <c r="D16" s="475">
        <f>Canteen!F22</f>
        <v>1128.51</v>
      </c>
      <c r="E16" s="475">
        <f>Canteen!H22</f>
        <v>1284.8800000000003</v>
      </c>
      <c r="F16" s="475">
        <f>Canteen!J22</f>
        <v>2170.8000000000002</v>
      </c>
      <c r="G16" s="475">
        <f>Canteen!L22</f>
        <v>3736.2</v>
      </c>
      <c r="H16" s="579">
        <f t="shared" si="0"/>
        <v>7.6674407410519492E-3</v>
      </c>
      <c r="J16" s="473">
        <f t="shared" si="17"/>
        <v>1241.3610000000001</v>
      </c>
      <c r="K16" s="475">
        <f t="shared" si="10"/>
        <v>1413.3680000000004</v>
      </c>
      <c r="L16" s="475">
        <f t="shared" si="11"/>
        <v>2387.8800000000006</v>
      </c>
      <c r="M16" s="475">
        <f t="shared" si="12"/>
        <v>4109.82</v>
      </c>
      <c r="N16" s="191"/>
      <c r="O16" s="475">
        <f t="shared" si="13"/>
        <v>1354.212</v>
      </c>
      <c r="P16" s="475">
        <f t="shared" si="14"/>
        <v>1541.8560000000004</v>
      </c>
      <c r="Q16" s="475">
        <f t="shared" si="15"/>
        <v>2604.96</v>
      </c>
      <c r="R16" s="475">
        <f t="shared" si="16"/>
        <v>4483.4399999999996</v>
      </c>
      <c r="S16" s="470"/>
      <c r="T16" s="475">
        <f t="shared" si="1"/>
        <v>1421.9226000000001</v>
      </c>
      <c r="U16" s="475">
        <f t="shared" si="2"/>
        <v>1618.9488000000003</v>
      </c>
      <c r="V16" s="475">
        <f t="shared" si="3"/>
        <v>2735.2080000000001</v>
      </c>
      <c r="W16" s="475">
        <f t="shared" si="4"/>
        <v>4707.6120000000001</v>
      </c>
      <c r="X16" s="470"/>
      <c r="Y16" s="556">
        <f t="shared" si="5"/>
        <v>1579.914</v>
      </c>
      <c r="Z16" s="556">
        <f t="shared" si="6"/>
        <v>1798.8320000000003</v>
      </c>
      <c r="AA16" s="556">
        <f t="shared" si="7"/>
        <v>3039.12</v>
      </c>
      <c r="AB16" s="556">
        <f t="shared" si="8"/>
        <v>5230.6799999999994</v>
      </c>
    </row>
    <row r="17" spans="3:28">
      <c r="C17" s="191"/>
      <c r="D17" s="191"/>
      <c r="E17" s="191"/>
      <c r="F17" s="191"/>
      <c r="G17" s="191"/>
      <c r="H17" s="191"/>
      <c r="J17" s="469"/>
      <c r="K17" s="469"/>
      <c r="L17" s="469"/>
      <c r="M17" s="469"/>
      <c r="N17" s="191"/>
      <c r="O17" s="469"/>
      <c r="P17" s="469"/>
      <c r="Q17" s="469"/>
      <c r="R17" s="469"/>
    </row>
    <row r="18" spans="3:28">
      <c r="C18" s="575" t="s">
        <v>21</v>
      </c>
      <c r="D18" s="576">
        <f>SUM(D7:D16)</f>
        <v>147182.09610123077</v>
      </c>
      <c r="E18" s="577">
        <f>SUM(E7:E16)</f>
        <v>222849.82164358976</v>
      </c>
      <c r="F18" s="577">
        <f>SUM(F7:F16)</f>
        <v>174721.9161102564</v>
      </c>
      <c r="G18" s="577">
        <f>SUM(G7:G16)</f>
        <v>305580.13970769232</v>
      </c>
      <c r="H18" s="580"/>
      <c r="J18" s="477">
        <f>SUM(J7:J16)</f>
        <v>161900.30571135387</v>
      </c>
      <c r="K18" s="557">
        <f>SUM(K7:K16)</f>
        <v>245134.80380794875</v>
      </c>
      <c r="L18" s="477">
        <f t="shared" ref="L18:M18" si="18">SUM(L7:L16)</f>
        <v>192194.10772128205</v>
      </c>
      <c r="M18" s="477">
        <f t="shared" si="18"/>
        <v>336138.15367846156</v>
      </c>
      <c r="N18" s="287"/>
      <c r="O18" s="477">
        <f>SUM(O7:O16)</f>
        <v>176618.51532147694</v>
      </c>
      <c r="P18" s="557">
        <f>SUM(P7:P16)</f>
        <v>267419.78597230779</v>
      </c>
      <c r="Q18" s="477">
        <f>SUM(Q7:Q16)</f>
        <v>209666.29933230768</v>
      </c>
      <c r="R18" s="477">
        <f t="shared" ref="R18" si="19">SUM(R7:R16)</f>
        <v>366696.16764923075</v>
      </c>
      <c r="S18" s="446"/>
      <c r="T18" s="558">
        <f>SUM(T7:T17)</f>
        <v>185449.4410875508</v>
      </c>
      <c r="U18" s="558">
        <f>SUM(U7:U17)</f>
        <v>280790.7752709231</v>
      </c>
      <c r="V18" s="558">
        <f t="shared" ref="V18:W18" si="20">SUM(V7:V17)</f>
        <v>220149.61429892309</v>
      </c>
      <c r="W18" s="558">
        <f t="shared" si="20"/>
        <v>385030.97603169235</v>
      </c>
      <c r="Y18" s="478">
        <f>SUM(Y7:Y17)</f>
        <v>206054.93454172305</v>
      </c>
      <c r="Z18" s="478">
        <f>SUM(Z7:Z17)</f>
        <v>311989.75030102563</v>
      </c>
      <c r="AA18" s="478">
        <f t="shared" ref="AA18:AB18" si="21">SUM(AA7:AA17)</f>
        <v>244610.68255435897</v>
      </c>
      <c r="AB18" s="478">
        <f t="shared" si="21"/>
        <v>427812.19559076917</v>
      </c>
    </row>
    <row r="19" spans="3:28">
      <c r="C19" s="582" t="s">
        <v>1964</v>
      </c>
      <c r="D19" s="583">
        <f>D18/$D$2</f>
        <v>1471.8209610123076</v>
      </c>
      <c r="E19" s="584">
        <f>E18/$D$2</f>
        <v>2228.4982164358976</v>
      </c>
      <c r="F19" s="584">
        <f>F18/$D$2</f>
        <v>1747.2191611025639</v>
      </c>
      <c r="G19" s="584">
        <f>G18/$D$2</f>
        <v>3055.801397076923</v>
      </c>
      <c r="J19" s="583">
        <f t="shared" ref="J19:M19" si="22">J18/$D$2</f>
        <v>1619.0030571135387</v>
      </c>
      <c r="K19" s="583">
        <f t="shared" si="22"/>
        <v>2451.3480380794877</v>
      </c>
      <c r="L19" s="583">
        <f t="shared" si="22"/>
        <v>1921.9410772128206</v>
      </c>
      <c r="M19" s="583">
        <f t="shared" si="22"/>
        <v>3361.3815367846155</v>
      </c>
      <c r="N19" s="476"/>
      <c r="O19" s="583">
        <f t="shared" ref="O19:R19" si="23">O18/$D$2</f>
        <v>1766.1851532147693</v>
      </c>
      <c r="P19" s="583">
        <f t="shared" si="23"/>
        <v>2674.1978597230777</v>
      </c>
      <c r="Q19" s="583">
        <f t="shared" si="23"/>
        <v>2096.662993323077</v>
      </c>
      <c r="R19" s="583">
        <f t="shared" si="23"/>
        <v>3666.9616764923076</v>
      </c>
      <c r="S19" s="446"/>
      <c r="T19" s="583">
        <f t="shared" ref="T19:W19" si="24">T18/$D$2</f>
        <v>1854.494410875508</v>
      </c>
      <c r="U19" s="583">
        <f t="shared" si="24"/>
        <v>2807.9077527092309</v>
      </c>
      <c r="V19" s="583">
        <f t="shared" si="24"/>
        <v>2201.496142989231</v>
      </c>
      <c r="W19" s="583">
        <f t="shared" si="24"/>
        <v>3850.3097603169235</v>
      </c>
      <c r="Y19" s="583">
        <f t="shared" ref="Y19:AB19" si="25">Y18/$D$2</f>
        <v>2060.5493454172306</v>
      </c>
      <c r="Z19" s="583">
        <f t="shared" si="25"/>
        <v>3119.8975030102565</v>
      </c>
      <c r="AA19" s="583">
        <f t="shared" si="25"/>
        <v>2446.1068255435898</v>
      </c>
      <c r="AB19" s="583">
        <f t="shared" si="25"/>
        <v>4278.1219559076917</v>
      </c>
    </row>
    <row r="20" spans="3:28">
      <c r="J20" s="319"/>
      <c r="K20" s="319"/>
      <c r="L20" s="319"/>
      <c r="M20" s="319"/>
      <c r="N20" s="319"/>
      <c r="O20" s="319"/>
      <c r="P20" s="319"/>
      <c r="Q20" s="319"/>
      <c r="R20" s="319"/>
    </row>
  </sheetData>
  <mergeCells count="5">
    <mergeCell ref="J5:M5"/>
    <mergeCell ref="D5:G5"/>
    <mergeCell ref="O5:R5"/>
    <mergeCell ref="T5:W5"/>
    <mergeCell ref="Y5:AB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39997558519241921"/>
  </sheetPr>
  <dimension ref="A1:AF81"/>
  <sheetViews>
    <sheetView workbookViewId="0">
      <selection activeCell="F23" sqref="F23"/>
    </sheetView>
  </sheetViews>
  <sheetFormatPr defaultColWidth="11.453125" defaultRowHeight="13"/>
  <cols>
    <col min="1" max="1" width="27" style="191" bestFit="1" customWidth="1"/>
    <col min="2" max="2" width="12.54296875" style="191" bestFit="1" customWidth="1"/>
    <col min="3" max="3" width="12.54296875" style="191" customWidth="1"/>
    <col min="4" max="4" width="12" style="191" customWidth="1"/>
    <col min="5" max="5" width="11.453125" style="191"/>
    <col min="6" max="6" width="17.26953125" style="191" bestFit="1" customWidth="1"/>
    <col min="7" max="7" width="12.453125" style="191" bestFit="1" customWidth="1"/>
    <col min="8" max="8" width="7.1796875" style="191" customWidth="1"/>
    <col min="9" max="9" width="12.7265625" style="191" customWidth="1"/>
    <col min="10" max="10" width="26" style="191" bestFit="1" customWidth="1"/>
    <col min="11" max="13" width="11.453125" style="191"/>
    <col min="14" max="14" width="20.54296875" style="191" bestFit="1" customWidth="1"/>
    <col min="15" max="15" width="19.81640625" style="191" bestFit="1" customWidth="1"/>
    <col min="16" max="17" width="11.453125" style="191"/>
    <col min="18" max="18" width="5.54296875" style="191" customWidth="1"/>
    <col min="19" max="19" width="13.54296875" style="191" customWidth="1"/>
    <col min="20" max="20" width="20.54296875" style="191" bestFit="1" customWidth="1"/>
    <col min="21" max="21" width="13.54296875" style="191" customWidth="1"/>
    <col min="22" max="24" width="11.453125" style="191"/>
    <col min="25" max="25" width="18.26953125" style="191" bestFit="1" customWidth="1"/>
    <col min="26" max="29" width="11.453125" style="191"/>
    <col min="30" max="30" width="30.7265625" style="191" bestFit="1" customWidth="1"/>
    <col min="31" max="16384" width="11.453125" style="191"/>
  </cols>
  <sheetData>
    <row r="1" spans="1:32" ht="21">
      <c r="A1" s="335" t="s">
        <v>128</v>
      </c>
    </row>
    <row r="2" spans="1:32" ht="21">
      <c r="A2" s="336" t="s">
        <v>129</v>
      </c>
    </row>
    <row r="3" spans="1:32" ht="21">
      <c r="A3" s="336"/>
    </row>
    <row r="4" spans="1:32" ht="12.75" customHeight="1">
      <c r="A4" s="336"/>
      <c r="E4" s="337"/>
      <c r="F4" s="338"/>
      <c r="G4" s="338"/>
      <c r="H4" s="339"/>
    </row>
    <row r="5" spans="1:32">
      <c r="E5" s="340"/>
      <c r="G5" s="287" t="s">
        <v>130</v>
      </c>
      <c r="H5" s="341"/>
    </row>
    <row r="6" spans="1:32">
      <c r="E6" s="669" t="s">
        <v>131</v>
      </c>
      <c r="F6" s="670"/>
      <c r="G6" s="342">
        <f>B26</f>
        <v>500</v>
      </c>
      <c r="H6" s="341"/>
    </row>
    <row r="7" spans="1:32">
      <c r="B7" s="343" t="s">
        <v>132</v>
      </c>
      <c r="E7" s="669" t="s">
        <v>133</v>
      </c>
      <c r="F7" s="670"/>
      <c r="G7" s="342">
        <f>G19</f>
        <v>700</v>
      </c>
      <c r="H7" s="341"/>
      <c r="X7" s="344"/>
      <c r="Y7" s="344"/>
      <c r="Z7" s="344"/>
      <c r="AA7" s="344"/>
      <c r="AB7" s="344"/>
    </row>
    <row r="8" spans="1:32">
      <c r="A8" s="345" t="s">
        <v>134</v>
      </c>
      <c r="B8" s="346">
        <v>35</v>
      </c>
      <c r="C8" s="347"/>
      <c r="D8" s="347"/>
      <c r="E8" s="669" t="s">
        <v>135</v>
      </c>
      <c r="F8" s="670"/>
      <c r="G8" s="342">
        <f>K26</f>
        <v>560</v>
      </c>
      <c r="H8" s="341"/>
      <c r="X8" s="344"/>
      <c r="Y8" s="344"/>
      <c r="Z8" s="344"/>
      <c r="AA8" s="344"/>
      <c r="AB8" s="344"/>
    </row>
    <row r="9" spans="1:32">
      <c r="A9" s="348" t="s">
        <v>136</v>
      </c>
      <c r="B9" s="349">
        <v>20</v>
      </c>
      <c r="C9" s="347"/>
      <c r="D9" s="347"/>
      <c r="E9" s="669" t="s">
        <v>137</v>
      </c>
      <c r="F9" s="670"/>
      <c r="G9" s="342">
        <f>U26</f>
        <v>134</v>
      </c>
      <c r="H9" s="341"/>
      <c r="X9" s="344"/>
      <c r="Y9" s="344"/>
      <c r="Z9" s="344"/>
      <c r="AA9" s="344"/>
      <c r="AB9" s="344"/>
    </row>
    <row r="10" spans="1:32">
      <c r="A10" s="350" t="s">
        <v>138</v>
      </c>
      <c r="B10" s="351">
        <f>B9*B8</f>
        <v>700</v>
      </c>
      <c r="C10" s="347"/>
      <c r="D10" s="347"/>
      <c r="E10" s="669" t="s">
        <v>139</v>
      </c>
      <c r="F10" s="670"/>
      <c r="G10" s="342">
        <f>Z26</f>
        <v>158</v>
      </c>
      <c r="H10" s="341"/>
      <c r="X10" s="344"/>
      <c r="Y10" s="344"/>
      <c r="Z10" s="344"/>
      <c r="AA10" s="344"/>
      <c r="AB10" s="344"/>
    </row>
    <row r="11" spans="1:32">
      <c r="A11" s="287"/>
      <c r="B11" s="347"/>
      <c r="C11" s="347"/>
      <c r="D11" s="347"/>
      <c r="E11" s="669" t="s">
        <v>140</v>
      </c>
      <c r="F11" s="670"/>
      <c r="G11" s="342">
        <f>AE26</f>
        <v>348.75</v>
      </c>
      <c r="H11" s="341"/>
      <c r="X11" s="344"/>
      <c r="Y11" s="344"/>
      <c r="Z11" s="344"/>
      <c r="AA11" s="344"/>
      <c r="AB11" s="344"/>
    </row>
    <row r="12" spans="1:32">
      <c r="A12" s="287"/>
      <c r="B12" s="347"/>
      <c r="C12" s="347"/>
      <c r="D12" s="347"/>
      <c r="E12" s="352"/>
      <c r="F12" s="353"/>
      <c r="G12" s="353"/>
      <c r="H12" s="354"/>
      <c r="X12" s="344"/>
      <c r="Y12" s="344"/>
      <c r="Z12" s="344"/>
      <c r="AA12" s="344"/>
      <c r="AB12" s="344"/>
    </row>
    <row r="13" spans="1:32">
      <c r="A13" s="287"/>
      <c r="B13" s="347"/>
      <c r="C13" s="347"/>
      <c r="D13" s="347"/>
      <c r="X13" s="344"/>
      <c r="Y13" s="344"/>
      <c r="Z13" s="344"/>
      <c r="AA13" s="344"/>
      <c r="AB13" s="344"/>
    </row>
    <row r="14" spans="1:32">
      <c r="A14" s="671" t="s">
        <v>141</v>
      </c>
      <c r="B14" s="671"/>
      <c r="C14" s="671"/>
      <c r="D14" s="671"/>
      <c r="E14" s="671" t="s">
        <v>142</v>
      </c>
      <c r="F14" s="671"/>
      <c r="G14" s="671"/>
      <c r="H14" s="671"/>
      <c r="I14" s="671" t="s">
        <v>143</v>
      </c>
      <c r="J14" s="671"/>
      <c r="K14" s="671"/>
      <c r="L14" s="671"/>
      <c r="M14" s="671"/>
      <c r="N14" s="671" t="s">
        <v>144</v>
      </c>
      <c r="O14" s="671"/>
      <c r="P14" s="671"/>
      <c r="Q14" s="671"/>
      <c r="R14" s="671"/>
      <c r="S14" s="671"/>
      <c r="T14" s="671"/>
      <c r="U14" s="671"/>
      <c r="V14" s="671"/>
      <c r="W14" s="671"/>
      <c r="X14" s="667" t="s">
        <v>145</v>
      </c>
      <c r="Y14" s="667"/>
      <c r="Z14" s="667"/>
      <c r="AA14" s="667"/>
      <c r="AB14" s="667"/>
      <c r="AC14" s="668" t="s">
        <v>146</v>
      </c>
      <c r="AD14" s="668"/>
      <c r="AE14" s="668"/>
      <c r="AF14" s="668"/>
    </row>
    <row r="15" spans="1:32">
      <c r="A15" s="355"/>
      <c r="B15" s="356"/>
      <c r="C15" s="356"/>
      <c r="D15" s="357"/>
      <c r="E15" s="358"/>
      <c r="F15" s="359"/>
      <c r="G15" s="359"/>
      <c r="H15" s="359"/>
      <c r="I15" s="360"/>
      <c r="J15" s="356"/>
      <c r="K15" s="356"/>
      <c r="L15" s="356"/>
      <c r="M15" s="357"/>
      <c r="N15" s="361"/>
      <c r="O15" s="362"/>
      <c r="P15" s="362"/>
      <c r="Q15" s="362"/>
      <c r="R15" s="362"/>
      <c r="S15" s="362"/>
      <c r="T15" s="362"/>
      <c r="U15" s="362"/>
      <c r="V15" s="362"/>
      <c r="W15" s="363"/>
      <c r="X15" s="364"/>
      <c r="Y15" s="365"/>
      <c r="Z15" s="365"/>
      <c r="AA15" s="365"/>
      <c r="AB15" s="365"/>
      <c r="AC15" s="361"/>
      <c r="AD15" s="362"/>
      <c r="AE15" s="362"/>
      <c r="AF15" s="363"/>
    </row>
    <row r="16" spans="1:32">
      <c r="A16" s="672"/>
      <c r="B16" s="673"/>
      <c r="C16" s="366"/>
      <c r="D16" s="367"/>
      <c r="E16" s="368"/>
      <c r="F16" s="674"/>
      <c r="G16" s="674"/>
      <c r="H16" s="369"/>
      <c r="I16" s="370"/>
      <c r="J16" s="371"/>
      <c r="K16" s="371"/>
      <c r="L16" s="371"/>
      <c r="M16" s="372"/>
      <c r="N16" s="373"/>
      <c r="O16" s="674" t="s">
        <v>147</v>
      </c>
      <c r="P16" s="674"/>
      <c r="Q16" s="374"/>
      <c r="R16" s="374"/>
      <c r="S16" s="374"/>
      <c r="T16" s="674" t="s">
        <v>148</v>
      </c>
      <c r="U16" s="674"/>
      <c r="V16" s="374"/>
      <c r="W16" s="375"/>
      <c r="X16" s="376"/>
      <c r="Y16" s="675"/>
      <c r="Z16" s="675"/>
      <c r="AA16" s="377"/>
      <c r="AB16" s="377"/>
      <c r="AC16" s="373"/>
      <c r="AD16" s="374"/>
      <c r="AE16" s="374"/>
      <c r="AF16" s="375"/>
    </row>
    <row r="17" spans="1:32" ht="14.25" customHeight="1">
      <c r="A17" s="378"/>
      <c r="B17" s="379"/>
      <c r="C17" s="371"/>
      <c r="D17" s="372"/>
      <c r="E17" s="368"/>
      <c r="F17" s="369"/>
      <c r="G17" s="369"/>
      <c r="H17" s="369"/>
      <c r="I17" s="370"/>
      <c r="J17" s="371"/>
      <c r="K17" s="371"/>
      <c r="L17" s="371"/>
      <c r="M17" s="372"/>
      <c r="N17" s="373"/>
      <c r="O17" s="374"/>
      <c r="P17" s="374"/>
      <c r="Q17" s="374"/>
      <c r="R17" s="374"/>
      <c r="S17" s="374"/>
      <c r="T17" s="374"/>
      <c r="U17" s="374"/>
      <c r="V17" s="374"/>
      <c r="W17" s="375"/>
      <c r="X17" s="376"/>
      <c r="Y17" s="377"/>
      <c r="Z17" s="377"/>
      <c r="AA17" s="377"/>
      <c r="AB17" s="377"/>
      <c r="AC17" s="373"/>
      <c r="AD17" s="374"/>
      <c r="AE17" s="374"/>
      <c r="AF17" s="375"/>
    </row>
    <row r="18" spans="1:32" ht="21" customHeight="1">
      <c r="A18" s="345" t="s">
        <v>149</v>
      </c>
      <c r="B18" s="380">
        <v>1.8</v>
      </c>
      <c r="C18" s="381"/>
      <c r="D18" s="382"/>
      <c r="E18" s="368"/>
      <c r="F18" s="383" t="s">
        <v>150</v>
      </c>
      <c r="G18" s="384">
        <v>1</v>
      </c>
      <c r="H18" s="369"/>
      <c r="I18" s="370"/>
      <c r="J18" s="345" t="s">
        <v>151</v>
      </c>
      <c r="K18" s="385">
        <v>3</v>
      </c>
      <c r="L18" s="371"/>
      <c r="M18" s="372"/>
      <c r="N18" s="373"/>
      <c r="O18" s="386" t="s">
        <v>152</v>
      </c>
      <c r="P18" s="387">
        <v>2.4</v>
      </c>
      <c r="Q18" s="374"/>
      <c r="R18" s="374"/>
      <c r="S18" s="374"/>
      <c r="T18" s="386" t="s">
        <v>152</v>
      </c>
      <c r="U18" s="387">
        <v>2.4</v>
      </c>
      <c r="V18" s="374"/>
      <c r="W18" s="375"/>
      <c r="X18" s="376"/>
      <c r="Y18" s="386" t="s">
        <v>152</v>
      </c>
      <c r="Z18" s="387">
        <v>2.4</v>
      </c>
      <c r="AA18" s="377"/>
      <c r="AB18" s="377"/>
      <c r="AC18" s="388"/>
      <c r="AD18" s="386" t="s">
        <v>153</v>
      </c>
      <c r="AE18" s="387">
        <v>2</v>
      </c>
      <c r="AF18" s="375"/>
    </row>
    <row r="19" spans="1:32">
      <c r="A19" s="348" t="s">
        <v>154</v>
      </c>
      <c r="B19" s="389">
        <v>0.4</v>
      </c>
      <c r="C19" s="381"/>
      <c r="D19" s="382"/>
      <c r="E19" s="368"/>
      <c r="F19" s="390" t="s">
        <v>155</v>
      </c>
      <c r="G19" s="391">
        <f>G18*B10</f>
        <v>700</v>
      </c>
      <c r="H19" s="369"/>
      <c r="I19" s="370"/>
      <c r="J19" s="348" t="s">
        <v>156</v>
      </c>
      <c r="K19" s="392">
        <v>3</v>
      </c>
      <c r="L19" s="371"/>
      <c r="M19" s="372"/>
      <c r="N19" s="373"/>
      <c r="O19" s="345" t="s">
        <v>151</v>
      </c>
      <c r="P19" s="393">
        <v>2</v>
      </c>
      <c r="Q19" s="374"/>
      <c r="R19" s="374"/>
      <c r="S19" s="374"/>
      <c r="T19" s="345" t="s">
        <v>151</v>
      </c>
      <c r="U19" s="393">
        <v>1</v>
      </c>
      <c r="V19" s="374"/>
      <c r="W19" s="375"/>
      <c r="X19" s="376"/>
      <c r="Y19" s="394" t="s">
        <v>157</v>
      </c>
      <c r="Z19" s="393">
        <v>2</v>
      </c>
      <c r="AA19" s="377"/>
      <c r="AB19" s="377"/>
      <c r="AC19" s="388"/>
      <c r="AD19" s="395" t="s">
        <v>158</v>
      </c>
      <c r="AE19" s="393">
        <v>2</v>
      </c>
      <c r="AF19" s="375"/>
    </row>
    <row r="20" spans="1:32">
      <c r="A20" s="350" t="s">
        <v>159</v>
      </c>
      <c r="B20" s="396">
        <v>1.2</v>
      </c>
      <c r="C20" s="381"/>
      <c r="D20" s="382"/>
      <c r="E20" s="368"/>
      <c r="F20" s="369"/>
      <c r="G20" s="369"/>
      <c r="H20" s="369"/>
      <c r="I20" s="370"/>
      <c r="J20" s="348" t="s">
        <v>160</v>
      </c>
      <c r="K20" s="392">
        <v>1.6</v>
      </c>
      <c r="L20" s="371"/>
      <c r="M20" s="372"/>
      <c r="N20" s="373"/>
      <c r="O20" s="348" t="s">
        <v>156</v>
      </c>
      <c r="P20" s="393">
        <v>1.5</v>
      </c>
      <c r="Q20" s="374"/>
      <c r="R20" s="374"/>
      <c r="S20" s="374"/>
      <c r="T20" s="397" t="s">
        <v>161</v>
      </c>
      <c r="U20" s="393">
        <v>1.5</v>
      </c>
      <c r="V20" s="374"/>
      <c r="W20" s="375"/>
      <c r="X20" s="376"/>
      <c r="Y20" s="397" t="s">
        <v>161</v>
      </c>
      <c r="Z20" s="393">
        <v>2</v>
      </c>
      <c r="AA20" s="377"/>
      <c r="AB20" s="377"/>
      <c r="AC20" s="388"/>
      <c r="AD20" s="398" t="s">
        <v>162</v>
      </c>
      <c r="AE20" s="393">
        <v>1.8</v>
      </c>
      <c r="AF20" s="375"/>
    </row>
    <row r="21" spans="1:32">
      <c r="A21" s="399" t="s">
        <v>163</v>
      </c>
      <c r="B21" s="400">
        <f>B18+B19+B20</f>
        <v>3.4000000000000004</v>
      </c>
      <c r="C21" s="381"/>
      <c r="D21" s="382"/>
      <c r="E21" s="368"/>
      <c r="F21" s="369"/>
      <c r="G21" s="369"/>
      <c r="H21" s="369"/>
      <c r="I21" s="370"/>
      <c r="J21" s="348" t="s">
        <v>164</v>
      </c>
      <c r="K21" s="392">
        <v>1.2</v>
      </c>
      <c r="L21" s="371"/>
      <c r="M21" s="372"/>
      <c r="N21" s="373"/>
      <c r="O21" s="350" t="s">
        <v>165</v>
      </c>
      <c r="P21" s="401">
        <v>0.6</v>
      </c>
      <c r="Q21" s="374"/>
      <c r="R21" s="374"/>
      <c r="S21" s="374"/>
      <c r="T21" s="350" t="s">
        <v>165</v>
      </c>
      <c r="U21" s="401">
        <v>0.6</v>
      </c>
      <c r="V21" s="374"/>
      <c r="W21" s="375"/>
      <c r="X21" s="376"/>
      <c r="Y21" s="350" t="s">
        <v>165</v>
      </c>
      <c r="Z21" s="401">
        <v>0.6</v>
      </c>
      <c r="AA21" s="377"/>
      <c r="AB21" s="377"/>
      <c r="AC21" s="388"/>
      <c r="AD21" s="348" t="s">
        <v>1959</v>
      </c>
      <c r="AE21" s="392">
        <v>1.6</v>
      </c>
      <c r="AF21" s="375"/>
    </row>
    <row r="22" spans="1:32">
      <c r="A22" s="402"/>
      <c r="B22" s="403"/>
      <c r="C22" s="403"/>
      <c r="D22" s="404"/>
      <c r="E22" s="368"/>
      <c r="F22" s="369"/>
      <c r="G22" s="369"/>
      <c r="H22" s="369"/>
      <c r="I22" s="370"/>
      <c r="J22" s="350" t="s">
        <v>166</v>
      </c>
      <c r="K22" s="401">
        <v>1.4</v>
      </c>
      <c r="L22" s="371"/>
      <c r="M22" s="372"/>
      <c r="N22" s="373"/>
      <c r="O22" s="374"/>
      <c r="P22" s="374"/>
      <c r="Q22" s="374"/>
      <c r="R22" s="374"/>
      <c r="S22" s="374"/>
      <c r="T22" s="374"/>
      <c r="U22" s="374"/>
      <c r="V22" s="374"/>
      <c r="W22" s="375"/>
      <c r="X22" s="376"/>
      <c r="Y22" s="377"/>
      <c r="Z22" s="377"/>
      <c r="AA22" s="377"/>
      <c r="AB22" s="377"/>
      <c r="AC22" s="388"/>
      <c r="AD22" s="350" t="s">
        <v>167</v>
      </c>
      <c r="AE22" s="401">
        <v>1.2</v>
      </c>
      <c r="AF22" s="375"/>
    </row>
    <row r="23" spans="1:32">
      <c r="A23" s="383" t="s">
        <v>168</v>
      </c>
      <c r="B23" s="384">
        <f>INT($B$8/$B$21)</f>
        <v>10</v>
      </c>
      <c r="C23" s="405"/>
      <c r="D23" s="406"/>
      <c r="E23" s="368"/>
      <c r="F23" s="369"/>
      <c r="G23" s="369"/>
      <c r="H23" s="369"/>
      <c r="I23" s="370"/>
      <c r="J23" s="371"/>
      <c r="K23" s="371"/>
      <c r="L23" s="371"/>
      <c r="M23" s="372"/>
      <c r="N23" s="373"/>
      <c r="O23" s="374"/>
      <c r="P23" s="374"/>
      <c r="Q23" s="374"/>
      <c r="R23" s="374"/>
      <c r="S23" s="374"/>
      <c r="T23" s="374"/>
      <c r="U23" s="374"/>
      <c r="V23" s="374"/>
      <c r="W23" s="375"/>
      <c r="X23" s="376"/>
      <c r="Y23" s="377"/>
      <c r="Z23" s="377"/>
      <c r="AA23" s="377"/>
      <c r="AB23" s="377"/>
      <c r="AC23" s="373"/>
      <c r="AD23" s="374"/>
      <c r="AE23" s="374"/>
      <c r="AF23" s="375"/>
    </row>
    <row r="24" spans="1:32">
      <c r="A24" s="407" t="s">
        <v>169</v>
      </c>
      <c r="B24" s="408">
        <f>INT($B$9/$B$21)</f>
        <v>5</v>
      </c>
      <c r="C24" s="405"/>
      <c r="D24" s="406"/>
      <c r="E24" s="368"/>
      <c r="F24" s="369"/>
      <c r="G24" s="369"/>
      <c r="H24" s="369"/>
      <c r="I24" s="370"/>
      <c r="J24" s="383" t="s">
        <v>170</v>
      </c>
      <c r="K24" s="409">
        <f>INT((B8-(K18+K19))/(K22))</f>
        <v>20</v>
      </c>
      <c r="L24" s="371"/>
      <c r="M24" s="372"/>
      <c r="N24" s="373"/>
      <c r="O24" s="410" t="s">
        <v>171</v>
      </c>
      <c r="P24" s="411">
        <f>INT(((((B8-(P20+P19+0.4))/0.6))))*2</f>
        <v>102</v>
      </c>
      <c r="Q24" s="374"/>
      <c r="R24" s="374"/>
      <c r="S24" s="374"/>
      <c r="T24" s="410" t="s">
        <v>171</v>
      </c>
      <c r="U24" s="411">
        <f>INT((((B8-(U19+U20+0.4))/0.6)))*2</f>
        <v>106</v>
      </c>
      <c r="V24" s="374"/>
      <c r="W24" s="375"/>
      <c r="X24" s="376"/>
      <c r="Y24" s="383" t="s">
        <v>170</v>
      </c>
      <c r="Z24" s="411">
        <f>INT((((B8-(Z19+Z20+0.4))/0.6)))*2</f>
        <v>102</v>
      </c>
      <c r="AA24" s="377"/>
      <c r="AB24" s="377"/>
      <c r="AC24" s="388"/>
      <c r="AD24" s="383" t="s">
        <v>170</v>
      </c>
      <c r="AE24" s="384">
        <f>((B8-(AE18+AE19))/(AE21))</f>
        <v>19.375</v>
      </c>
      <c r="AF24" s="573">
        <f>(AE24*3)*AE25</f>
        <v>348.75</v>
      </c>
    </row>
    <row r="25" spans="1:32">
      <c r="A25" s="407" t="s">
        <v>172</v>
      </c>
      <c r="B25" s="408">
        <f>B24*B23</f>
        <v>50</v>
      </c>
      <c r="C25" s="405"/>
      <c r="D25" s="406"/>
      <c r="E25" s="368"/>
      <c r="F25" s="369"/>
      <c r="G25" s="369"/>
      <c r="H25" s="369"/>
      <c r="I25" s="370"/>
      <c r="J25" s="407" t="s">
        <v>173</v>
      </c>
      <c r="K25" s="412">
        <f>INT(B9/(K20+K21))</f>
        <v>7</v>
      </c>
      <c r="L25" s="371"/>
      <c r="M25" s="372"/>
      <c r="N25" s="373"/>
      <c r="O25" s="413" t="s">
        <v>174</v>
      </c>
      <c r="P25" s="414">
        <f>INT(((B9-(P18+0.4))/P21))</f>
        <v>28</v>
      </c>
      <c r="Q25" s="374"/>
      <c r="R25" s="374"/>
      <c r="S25" s="374"/>
      <c r="T25" s="413" t="s">
        <v>174</v>
      </c>
      <c r="U25" s="414">
        <f>INT(((B9-(U18+0.4))/U21))</f>
        <v>28</v>
      </c>
      <c r="V25" s="374"/>
      <c r="W25" s="375"/>
      <c r="X25" s="376"/>
      <c r="Y25" s="407" t="s">
        <v>173</v>
      </c>
      <c r="Z25" s="414">
        <f>INT(((B9-(Z18+0.4))/0.6))*2</f>
        <v>56</v>
      </c>
      <c r="AA25" s="377"/>
      <c r="AB25" s="377"/>
      <c r="AC25" s="388"/>
      <c r="AD25" s="407" t="s">
        <v>173</v>
      </c>
      <c r="AE25" s="408">
        <f>INT(B9/(AE20+AE22))</f>
        <v>6</v>
      </c>
      <c r="AF25" s="375"/>
    </row>
    <row r="26" spans="1:32">
      <c r="A26" s="390" t="s">
        <v>175</v>
      </c>
      <c r="B26" s="415">
        <f>B25*10</f>
        <v>500</v>
      </c>
      <c r="C26" s="405"/>
      <c r="D26" s="406"/>
      <c r="E26" s="368"/>
      <c r="F26" s="369"/>
      <c r="G26" s="369"/>
      <c r="H26" s="369"/>
      <c r="I26" s="370"/>
      <c r="J26" s="390" t="s">
        <v>176</v>
      </c>
      <c r="K26" s="415">
        <f>(K25*4)*K24</f>
        <v>560</v>
      </c>
      <c r="L26" s="371"/>
      <c r="M26" s="372"/>
      <c r="N26" s="373"/>
      <c r="O26" s="390" t="s">
        <v>176</v>
      </c>
      <c r="P26" s="391">
        <f>SUM(P24:P25)</f>
        <v>130</v>
      </c>
      <c r="Q26" s="374"/>
      <c r="R26" s="374"/>
      <c r="S26" s="374"/>
      <c r="T26" s="390" t="s">
        <v>176</v>
      </c>
      <c r="U26" s="391">
        <f>SUM(U24:U25)</f>
        <v>134</v>
      </c>
      <c r="V26" s="374"/>
      <c r="W26" s="375"/>
      <c r="X26" s="376"/>
      <c r="Y26" s="390" t="s">
        <v>176</v>
      </c>
      <c r="Z26" s="391">
        <f>SUM(Z24:Z25)</f>
        <v>158</v>
      </c>
      <c r="AA26" s="377"/>
      <c r="AB26" s="377"/>
      <c r="AC26" s="388"/>
      <c r="AD26" s="390" t="s">
        <v>176</v>
      </c>
      <c r="AE26" s="415">
        <f>(AE25*AE24)*3</f>
        <v>348.75</v>
      </c>
      <c r="AF26" s="375"/>
    </row>
    <row r="27" spans="1:32">
      <c r="A27" s="416"/>
      <c r="B27" s="405"/>
      <c r="C27" s="405"/>
      <c r="D27" s="406"/>
      <c r="E27" s="368"/>
      <c r="F27" s="369"/>
      <c r="G27" s="369"/>
      <c r="H27" s="369"/>
      <c r="I27" s="370"/>
      <c r="J27" s="371"/>
      <c r="K27" s="371"/>
      <c r="L27" s="371"/>
      <c r="M27" s="372"/>
      <c r="N27" s="373"/>
      <c r="O27" s="374"/>
      <c r="P27" s="374"/>
      <c r="Q27" s="374"/>
      <c r="R27" s="374"/>
      <c r="S27" s="374"/>
      <c r="T27" s="374"/>
      <c r="U27" s="374"/>
      <c r="V27" s="374"/>
      <c r="W27" s="375"/>
      <c r="X27" s="376"/>
      <c r="Y27" s="377"/>
      <c r="Z27" s="377"/>
      <c r="AA27" s="377"/>
      <c r="AB27" s="377"/>
      <c r="AC27" s="373"/>
      <c r="AD27" s="374"/>
      <c r="AE27" s="374"/>
      <c r="AF27" s="375"/>
    </row>
    <row r="28" spans="1:32">
      <c r="A28" s="416"/>
      <c r="B28" s="405"/>
      <c r="C28" s="405"/>
      <c r="D28" s="406"/>
      <c r="E28" s="368"/>
      <c r="F28" s="369"/>
      <c r="G28" s="369"/>
      <c r="H28" s="369"/>
      <c r="I28" s="370"/>
      <c r="J28" s="371"/>
      <c r="K28" s="371"/>
      <c r="L28" s="371"/>
      <c r="M28" s="372"/>
      <c r="N28" s="373"/>
      <c r="O28" s="374"/>
      <c r="P28" s="374"/>
      <c r="Q28" s="374"/>
      <c r="R28" s="374"/>
      <c r="S28" s="374"/>
      <c r="T28" s="374"/>
      <c r="U28" s="374"/>
      <c r="V28" s="374"/>
      <c r="W28" s="375"/>
      <c r="X28" s="376"/>
      <c r="Y28" s="377"/>
      <c r="Z28" s="377"/>
      <c r="AA28" s="377"/>
      <c r="AB28" s="377"/>
      <c r="AC28" s="373"/>
      <c r="AD28" s="374"/>
      <c r="AE28" s="374"/>
      <c r="AF28" s="375"/>
    </row>
    <row r="29" spans="1:32">
      <c r="A29" s="417"/>
      <c r="B29" s="418"/>
      <c r="C29" s="418"/>
      <c r="D29" s="419"/>
      <c r="E29" s="420"/>
      <c r="F29" s="421"/>
      <c r="G29" s="421"/>
      <c r="H29" s="421"/>
      <c r="I29" s="422"/>
      <c r="J29" s="379"/>
      <c r="K29" s="379"/>
      <c r="L29" s="379"/>
      <c r="M29" s="423"/>
      <c r="N29" s="682"/>
      <c r="O29" s="683"/>
      <c r="P29" s="683"/>
      <c r="Q29" s="683"/>
      <c r="R29" s="683"/>
      <c r="S29" s="683"/>
      <c r="T29" s="683"/>
      <c r="U29" s="683"/>
      <c r="V29" s="424"/>
      <c r="W29" s="425"/>
      <c r="X29" s="426"/>
      <c r="Y29" s="427"/>
      <c r="Z29" s="427"/>
      <c r="AA29" s="427"/>
      <c r="AB29" s="427"/>
      <c r="AC29" s="428"/>
      <c r="AD29" s="424"/>
      <c r="AE29" s="424"/>
      <c r="AF29" s="425"/>
    </row>
    <row r="30" spans="1:32">
      <c r="A30" s="340"/>
      <c r="D30" s="341"/>
      <c r="E30" s="337"/>
      <c r="F30" s="338"/>
      <c r="G30" s="338"/>
      <c r="H30" s="339"/>
      <c r="I30" s="337"/>
      <c r="J30" s="338"/>
      <c r="K30" s="338"/>
      <c r="L30" s="338"/>
      <c r="M30" s="339"/>
      <c r="N30" s="678" t="s">
        <v>177</v>
      </c>
      <c r="O30" s="678"/>
      <c r="P30" s="678"/>
      <c r="Q30" s="678"/>
      <c r="R30" s="678"/>
      <c r="S30" s="678"/>
      <c r="T30" s="678"/>
      <c r="U30" s="678"/>
      <c r="V30" s="678"/>
      <c r="W30" s="679"/>
      <c r="X30" s="429"/>
      <c r="Y30" s="430"/>
      <c r="Z30" s="430"/>
      <c r="AA30" s="430"/>
      <c r="AB30" s="431"/>
      <c r="AC30" s="337"/>
      <c r="AD30" s="338"/>
      <c r="AE30" s="338"/>
      <c r="AF30" s="339"/>
    </row>
    <row r="31" spans="1:32" ht="15" customHeight="1">
      <c r="A31" s="676" t="s">
        <v>177</v>
      </c>
      <c r="B31" s="668"/>
      <c r="C31" s="668"/>
      <c r="D31" s="677"/>
      <c r="E31" s="352"/>
      <c r="F31" s="353"/>
      <c r="G31" s="353"/>
      <c r="H31" s="354"/>
      <c r="I31" s="676" t="s">
        <v>177</v>
      </c>
      <c r="J31" s="668"/>
      <c r="K31" s="668"/>
      <c r="L31" s="668"/>
      <c r="M31" s="677"/>
      <c r="O31" s="671" t="s">
        <v>147</v>
      </c>
      <c r="P31" s="671"/>
      <c r="T31" s="668" t="s">
        <v>148</v>
      </c>
      <c r="U31" s="668"/>
      <c r="V31" s="668"/>
      <c r="W31" s="341"/>
      <c r="X31" s="680" t="s">
        <v>177</v>
      </c>
      <c r="Y31" s="667"/>
      <c r="Z31" s="667"/>
      <c r="AA31" s="667"/>
      <c r="AB31" s="681"/>
      <c r="AC31" s="676" t="s">
        <v>177</v>
      </c>
      <c r="AD31" s="668"/>
      <c r="AE31" s="668"/>
      <c r="AF31" s="677"/>
    </row>
    <row r="32" spans="1:32">
      <c r="A32" s="337"/>
      <c r="B32" s="338"/>
      <c r="C32" s="338"/>
      <c r="D32" s="339"/>
      <c r="E32" s="340"/>
      <c r="H32" s="341"/>
      <c r="I32" s="340"/>
      <c r="N32" s="337"/>
      <c r="O32" s="338"/>
      <c r="P32" s="338"/>
      <c r="Q32" s="338"/>
      <c r="R32" s="337"/>
      <c r="S32" s="338"/>
      <c r="T32" s="338"/>
      <c r="U32" s="338"/>
      <c r="V32" s="338"/>
      <c r="W32" s="339"/>
      <c r="X32" s="338"/>
      <c r="Y32" s="338"/>
      <c r="Z32" s="338"/>
      <c r="AA32" s="338"/>
      <c r="AB32" s="339"/>
      <c r="AC32" s="337"/>
      <c r="AD32" s="338"/>
      <c r="AE32" s="338"/>
      <c r="AF32" s="339"/>
    </row>
    <row r="33" spans="1:32">
      <c r="A33" s="340"/>
      <c r="D33" s="341"/>
      <c r="E33" s="340"/>
      <c r="H33" s="341"/>
      <c r="I33" s="340"/>
      <c r="L33" s="191" t="s">
        <v>178</v>
      </c>
      <c r="N33" s="340"/>
      <c r="R33" s="340"/>
      <c r="W33" s="341"/>
      <c r="AB33" s="341"/>
      <c r="AC33" s="340"/>
      <c r="AF33" s="341"/>
    </row>
    <row r="34" spans="1:32">
      <c r="A34" s="340"/>
      <c r="D34" s="341"/>
      <c r="E34" s="340"/>
      <c r="H34" s="341"/>
      <c r="I34" s="340"/>
      <c r="N34" s="340"/>
      <c r="R34" s="340"/>
      <c r="W34" s="341"/>
      <c r="AB34" s="341"/>
      <c r="AC34" s="340"/>
      <c r="AF34" s="341"/>
    </row>
    <row r="35" spans="1:32">
      <c r="A35" s="340"/>
      <c r="D35" s="341"/>
      <c r="E35" s="340"/>
      <c r="H35" s="341"/>
      <c r="I35" s="340"/>
      <c r="N35" s="340"/>
      <c r="R35" s="340"/>
      <c r="W35" s="341"/>
      <c r="AB35" s="341"/>
      <c r="AC35" s="340"/>
      <c r="AF35" s="341"/>
    </row>
    <row r="36" spans="1:32">
      <c r="A36" s="340"/>
      <c r="D36" s="341"/>
      <c r="E36" s="340"/>
      <c r="H36" s="341"/>
      <c r="I36" s="340"/>
      <c r="N36" s="340"/>
      <c r="R36" s="340"/>
      <c r="W36" s="341"/>
      <c r="AB36" s="341"/>
      <c r="AC36" s="340"/>
      <c r="AF36" s="341"/>
    </row>
    <row r="37" spans="1:32">
      <c r="A37" s="340"/>
      <c r="D37" s="341"/>
      <c r="E37" s="340"/>
      <c r="H37" s="341"/>
      <c r="I37" s="340"/>
      <c r="N37" s="340"/>
      <c r="R37" s="340"/>
      <c r="W37" s="341"/>
      <c r="AB37" s="341"/>
      <c r="AC37" s="340"/>
      <c r="AF37" s="341"/>
    </row>
    <row r="38" spans="1:32">
      <c r="A38" s="340"/>
      <c r="D38" s="341"/>
      <c r="E38" s="340"/>
      <c r="H38" s="341"/>
      <c r="I38" s="340"/>
      <c r="N38" s="340"/>
      <c r="R38" s="340"/>
      <c r="W38" s="341"/>
      <c r="AB38" s="341"/>
      <c r="AC38" s="340"/>
      <c r="AF38" s="341"/>
    </row>
    <row r="39" spans="1:32">
      <c r="A39" s="340"/>
      <c r="D39" s="341"/>
      <c r="E39" s="340"/>
      <c r="H39" s="341"/>
      <c r="I39" s="340"/>
      <c r="N39" s="340"/>
      <c r="R39" s="340"/>
      <c r="W39" s="341"/>
      <c r="AB39" s="341"/>
      <c r="AC39" s="340"/>
      <c r="AF39" s="341"/>
    </row>
    <row r="40" spans="1:32">
      <c r="A40" s="340"/>
      <c r="D40" s="341"/>
      <c r="E40" s="340"/>
      <c r="H40" s="341"/>
      <c r="I40" s="340"/>
      <c r="N40" s="340"/>
      <c r="R40" s="340"/>
      <c r="W40" s="341"/>
      <c r="AB40" s="341"/>
      <c r="AC40" s="340"/>
      <c r="AF40" s="341"/>
    </row>
    <row r="41" spans="1:32">
      <c r="A41" s="340"/>
      <c r="D41" s="341"/>
      <c r="E41" s="340"/>
      <c r="H41" s="341"/>
      <c r="I41" s="340"/>
      <c r="N41" s="340"/>
      <c r="R41" s="340"/>
      <c r="W41" s="341"/>
      <c r="AB41" s="341"/>
      <c r="AC41" s="340"/>
      <c r="AF41" s="341"/>
    </row>
    <row r="42" spans="1:32">
      <c r="A42" s="340"/>
      <c r="D42" s="341"/>
      <c r="E42" s="340"/>
      <c r="H42" s="341"/>
      <c r="I42" s="340"/>
      <c r="N42" s="340"/>
      <c r="R42" s="340"/>
      <c r="W42" s="341"/>
      <c r="AB42" s="341"/>
      <c r="AC42" s="340"/>
      <c r="AF42" s="341"/>
    </row>
    <row r="43" spans="1:32">
      <c r="A43" s="340"/>
      <c r="D43" s="341"/>
      <c r="E43" s="340"/>
      <c r="H43" s="341"/>
      <c r="I43" s="340"/>
      <c r="N43" s="340"/>
      <c r="R43" s="340"/>
      <c r="W43" s="341"/>
      <c r="AB43" s="341"/>
      <c r="AC43" s="340"/>
      <c r="AF43" s="341"/>
    </row>
    <row r="44" spans="1:32">
      <c r="A44" s="340"/>
      <c r="D44" s="341"/>
      <c r="E44" s="340"/>
      <c r="H44" s="341"/>
      <c r="I44" s="340"/>
      <c r="N44" s="340"/>
      <c r="R44" s="340"/>
      <c r="W44" s="341"/>
      <c r="AB44" s="341"/>
      <c r="AC44" s="340"/>
      <c r="AF44" s="341"/>
    </row>
    <row r="45" spans="1:32">
      <c r="A45" s="340"/>
      <c r="D45" s="341"/>
      <c r="E45" s="340"/>
      <c r="H45" s="341"/>
      <c r="I45" s="340"/>
      <c r="N45" s="340"/>
      <c r="R45" s="340"/>
      <c r="W45" s="341"/>
      <c r="AB45" s="341"/>
      <c r="AC45" s="340"/>
      <c r="AF45" s="341"/>
    </row>
    <row r="46" spans="1:32">
      <c r="A46" s="340"/>
      <c r="D46" s="341"/>
      <c r="E46" s="340"/>
      <c r="H46" s="341"/>
      <c r="I46" s="340"/>
      <c r="N46" s="340"/>
      <c r="R46" s="340"/>
      <c r="W46" s="341"/>
      <c r="AB46" s="341"/>
      <c r="AC46" s="340"/>
      <c r="AF46" s="341"/>
    </row>
    <row r="47" spans="1:32">
      <c r="A47" s="340"/>
      <c r="D47" s="341"/>
      <c r="E47" s="340"/>
      <c r="H47" s="341"/>
      <c r="I47" s="340"/>
      <c r="N47" s="340"/>
      <c r="R47" s="340"/>
      <c r="W47" s="341"/>
      <c r="AB47" s="341"/>
      <c r="AC47" s="340"/>
      <c r="AF47" s="341"/>
    </row>
    <row r="48" spans="1:32">
      <c r="A48" s="340"/>
      <c r="D48" s="341"/>
      <c r="E48" s="340"/>
      <c r="H48" s="341"/>
      <c r="I48" s="340"/>
      <c r="N48" s="340"/>
      <c r="R48" s="340"/>
      <c r="W48" s="341"/>
      <c r="AB48" s="341"/>
      <c r="AC48" s="340"/>
      <c r="AF48" s="341"/>
    </row>
    <row r="49" spans="1:32">
      <c r="A49" s="340"/>
      <c r="D49" s="341"/>
      <c r="E49" s="340"/>
      <c r="H49" s="341"/>
      <c r="I49" s="340"/>
      <c r="N49" s="340"/>
      <c r="O49" s="191" t="s">
        <v>179</v>
      </c>
      <c r="R49" s="340"/>
      <c r="W49" s="341"/>
      <c r="AB49" s="341"/>
      <c r="AC49" s="340"/>
      <c r="AF49" s="341"/>
    </row>
    <row r="50" spans="1:32">
      <c r="A50" s="340"/>
      <c r="D50" s="341"/>
      <c r="E50" s="340"/>
      <c r="H50" s="341"/>
      <c r="I50" s="340"/>
      <c r="N50" s="340"/>
      <c r="R50" s="340"/>
      <c r="W50" s="341"/>
      <c r="AB50" s="341"/>
      <c r="AC50" s="340"/>
      <c r="AF50" s="341"/>
    </row>
    <row r="51" spans="1:32">
      <c r="A51" s="340"/>
      <c r="D51" s="341"/>
      <c r="E51" s="340"/>
      <c r="H51" s="341"/>
      <c r="I51" s="340"/>
      <c r="N51" s="340"/>
      <c r="R51" s="340"/>
      <c r="W51" s="341"/>
      <c r="AB51" s="341"/>
      <c r="AC51" s="340"/>
      <c r="AF51" s="341"/>
    </row>
    <row r="52" spans="1:32">
      <c r="A52" s="340"/>
      <c r="D52" s="341"/>
      <c r="E52" s="340"/>
      <c r="H52" s="341"/>
      <c r="I52" s="340"/>
      <c r="N52" s="340"/>
      <c r="R52" s="340"/>
      <c r="W52" s="341"/>
      <c r="AB52" s="341"/>
      <c r="AC52" s="340"/>
      <c r="AF52" s="341"/>
    </row>
    <row r="53" spans="1:32">
      <c r="A53" s="340"/>
      <c r="D53" s="341"/>
      <c r="E53" s="340"/>
      <c r="H53" s="341"/>
      <c r="I53" s="340"/>
      <c r="N53" s="340"/>
      <c r="R53" s="340"/>
      <c r="W53" s="341"/>
      <c r="AB53" s="341"/>
      <c r="AC53" s="340"/>
      <c r="AF53" s="341"/>
    </row>
    <row r="54" spans="1:32">
      <c r="A54" s="340"/>
      <c r="D54" s="341"/>
      <c r="E54" s="352"/>
      <c r="F54" s="353"/>
      <c r="G54" s="353"/>
      <c r="H54" s="354"/>
      <c r="I54" s="352"/>
      <c r="J54" s="353"/>
      <c r="K54" s="353"/>
      <c r="L54" s="353"/>
      <c r="M54" s="353"/>
      <c r="N54" s="352"/>
      <c r="O54" s="353"/>
      <c r="P54" s="353"/>
      <c r="Q54" s="353"/>
      <c r="R54" s="352"/>
      <c r="S54" s="353"/>
      <c r="T54" s="353"/>
      <c r="U54" s="353"/>
      <c r="V54" s="353"/>
      <c r="W54" s="354"/>
      <c r="X54" s="353"/>
      <c r="Y54" s="353"/>
      <c r="Z54" s="353"/>
      <c r="AA54" s="353"/>
      <c r="AB54" s="354"/>
      <c r="AC54" s="352"/>
      <c r="AD54" s="353"/>
      <c r="AE54" s="353"/>
      <c r="AF54" s="354"/>
    </row>
    <row r="55" spans="1:32">
      <c r="A55" s="340"/>
      <c r="D55" s="341"/>
    </row>
    <row r="56" spans="1:32">
      <c r="A56" s="340"/>
      <c r="D56" s="341"/>
    </row>
    <row r="57" spans="1:32">
      <c r="A57" s="340"/>
      <c r="D57" s="341"/>
    </row>
    <row r="58" spans="1:32">
      <c r="A58" s="340"/>
      <c r="D58" s="341"/>
    </row>
    <row r="59" spans="1:32">
      <c r="A59" s="340"/>
      <c r="D59" s="341"/>
    </row>
    <row r="60" spans="1:32">
      <c r="A60" s="340"/>
      <c r="D60" s="341"/>
    </row>
    <row r="61" spans="1:32">
      <c r="A61" s="340"/>
      <c r="D61" s="341"/>
    </row>
    <row r="62" spans="1:32">
      <c r="A62" s="340"/>
      <c r="D62" s="341"/>
    </row>
    <row r="63" spans="1:32">
      <c r="A63" s="340"/>
      <c r="D63" s="341"/>
    </row>
    <row r="64" spans="1:32">
      <c r="A64" s="340"/>
      <c r="D64" s="341"/>
    </row>
    <row r="65" spans="1:4">
      <c r="A65" s="340"/>
      <c r="D65" s="341"/>
    </row>
    <row r="66" spans="1:4">
      <c r="A66" s="340"/>
      <c r="D66" s="341"/>
    </row>
    <row r="67" spans="1:4">
      <c r="A67" s="340"/>
      <c r="D67" s="341"/>
    </row>
    <row r="68" spans="1:4">
      <c r="A68" s="340"/>
      <c r="D68" s="341"/>
    </row>
    <row r="69" spans="1:4">
      <c r="A69" s="340"/>
      <c r="D69" s="341"/>
    </row>
    <row r="70" spans="1:4">
      <c r="A70" s="340"/>
      <c r="D70" s="341"/>
    </row>
    <row r="71" spans="1:4">
      <c r="A71" s="340"/>
      <c r="D71" s="341"/>
    </row>
    <row r="72" spans="1:4">
      <c r="A72" s="340"/>
      <c r="D72" s="341"/>
    </row>
    <row r="73" spans="1:4">
      <c r="A73" s="340"/>
      <c r="D73" s="341"/>
    </row>
    <row r="74" spans="1:4">
      <c r="A74" s="340"/>
      <c r="D74" s="341"/>
    </row>
    <row r="75" spans="1:4">
      <c r="A75" s="340"/>
      <c r="D75" s="341"/>
    </row>
    <row r="76" spans="1:4">
      <c r="A76" s="340"/>
      <c r="D76" s="341"/>
    </row>
    <row r="77" spans="1:4">
      <c r="A77" s="340"/>
      <c r="D77" s="341"/>
    </row>
    <row r="78" spans="1:4">
      <c r="A78" s="340"/>
      <c r="D78" s="341"/>
    </row>
    <row r="79" spans="1:4">
      <c r="A79" s="340"/>
      <c r="D79" s="341"/>
    </row>
    <row r="80" spans="1:4">
      <c r="A80" s="340"/>
      <c r="D80" s="341"/>
    </row>
    <row r="81" spans="1:4">
      <c r="A81" s="352"/>
      <c r="B81" s="353"/>
      <c r="C81" s="353"/>
      <c r="D81" s="354"/>
    </row>
  </sheetData>
  <mergeCells count="28">
    <mergeCell ref="Y16:Z16"/>
    <mergeCell ref="AC31:AF31"/>
    <mergeCell ref="N30:W30"/>
    <mergeCell ref="A31:D31"/>
    <mergeCell ref="I31:M31"/>
    <mergeCell ref="O31:P31"/>
    <mergeCell ref="T31:V31"/>
    <mergeCell ref="X31:AB31"/>
    <mergeCell ref="N29:O29"/>
    <mergeCell ref="P29:Q29"/>
    <mergeCell ref="R29:S29"/>
    <mergeCell ref="T29:U29"/>
    <mergeCell ref="A14:D14"/>
    <mergeCell ref="E14:H14"/>
    <mergeCell ref="I14:M14"/>
    <mergeCell ref="N14:W14"/>
    <mergeCell ref="A16:B16"/>
    <mergeCell ref="F16:G16"/>
    <mergeCell ref="O16:P16"/>
    <mergeCell ref="T16:U16"/>
    <mergeCell ref="X14:AB14"/>
    <mergeCell ref="AC14:AF14"/>
    <mergeCell ref="E6:F6"/>
    <mergeCell ref="E7:F7"/>
    <mergeCell ref="E8:F8"/>
    <mergeCell ref="E9:F9"/>
    <mergeCell ref="E10:F10"/>
    <mergeCell ref="E11:F1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 tint="0.59999389629810485"/>
  </sheetPr>
  <dimension ref="A2:AH201"/>
  <sheetViews>
    <sheetView zoomScale="110" zoomScaleNormal="110" workbookViewId="0">
      <selection activeCell="C2" sqref="C2:D2"/>
    </sheetView>
  </sheetViews>
  <sheetFormatPr defaultColWidth="11.453125" defaultRowHeight="14.5"/>
  <cols>
    <col min="1" max="1" width="11.453125" style="127"/>
    <col min="2" max="2" width="49.453125" style="151" bestFit="1" customWidth="1"/>
    <col min="3" max="3" width="16.26953125" style="181" customWidth="1"/>
    <col min="4" max="4" width="20.1796875" style="138" bestFit="1" customWidth="1"/>
    <col min="5" max="5" width="9.1796875" style="185" bestFit="1" customWidth="1"/>
    <col min="6" max="6" width="10.26953125" style="186" bestFit="1" customWidth="1"/>
    <col min="7" max="8" width="10.26953125" style="186" customWidth="1"/>
    <col min="9" max="9" width="8.81640625" style="127" bestFit="1" customWidth="1"/>
    <col min="10" max="10" width="10.54296875" style="127" customWidth="1"/>
    <col min="11" max="11" width="8.54296875" style="127" hidden="1" customWidth="1"/>
    <col min="12" max="12" width="10.453125" style="127" hidden="1" customWidth="1"/>
    <col min="13" max="27" width="11.453125" style="127"/>
    <col min="28" max="28" width="41.26953125" bestFit="1" customWidth="1"/>
    <col min="29" max="29" width="75.453125" bestFit="1" customWidth="1"/>
    <col min="30" max="30" width="18.7265625" bestFit="1" customWidth="1"/>
  </cols>
  <sheetData>
    <row r="2" spans="1:33" ht="15" customHeight="1">
      <c r="B2" s="149" t="s">
        <v>574</v>
      </c>
      <c r="C2" s="690"/>
      <c r="D2" s="691"/>
    </row>
    <row r="3" spans="1:33" ht="15" customHeight="1">
      <c r="B3" s="693" t="s">
        <v>36</v>
      </c>
      <c r="C3" s="694"/>
      <c r="D3" s="561">
        <f>+Briefing!E15</f>
        <v>100</v>
      </c>
    </row>
    <row r="4" spans="1:33" s="127" customFormat="1" ht="15" customHeight="1">
      <c r="B4" s="693" t="s">
        <v>575</v>
      </c>
      <c r="C4" s="694"/>
      <c r="D4" s="562">
        <f>+Briefing!E16</f>
        <v>1.6</v>
      </c>
      <c r="E4" s="187"/>
      <c r="F4" s="188"/>
      <c r="G4" s="188"/>
      <c r="H4" s="188"/>
    </row>
    <row r="5" spans="1:33" ht="15" customHeight="1">
      <c r="B5" s="693" t="s">
        <v>576</v>
      </c>
      <c r="C5" s="694"/>
      <c r="D5" s="563">
        <f>D3*D4</f>
        <v>160</v>
      </c>
      <c r="AB5" s="695" t="s">
        <v>577</v>
      </c>
      <c r="AC5" s="696"/>
      <c r="AD5" s="696"/>
      <c r="AE5" s="696"/>
      <c r="AF5" s="696"/>
      <c r="AG5" s="696"/>
    </row>
    <row r="6" spans="1:33" ht="15" customHeight="1">
      <c r="B6" s="442"/>
      <c r="C6" s="443" t="s">
        <v>581</v>
      </c>
      <c r="D6" s="565">
        <f>Briefing!E20</f>
        <v>50</v>
      </c>
      <c r="AB6" s="289"/>
      <c r="AC6" s="289"/>
      <c r="AD6" s="289"/>
      <c r="AE6" s="289"/>
      <c r="AF6" s="289"/>
      <c r="AG6" s="289"/>
    </row>
    <row r="7" spans="1:33" ht="15" customHeight="1">
      <c r="B7" s="693" t="s">
        <v>582</v>
      </c>
      <c r="C7" s="694"/>
      <c r="D7" s="565">
        <f>Briefing!E21</f>
        <v>150</v>
      </c>
      <c r="AB7" s="289"/>
      <c r="AC7" s="289"/>
      <c r="AD7" s="289"/>
      <c r="AE7" s="289"/>
      <c r="AF7" s="289"/>
      <c r="AG7" s="289"/>
    </row>
    <row r="8" spans="1:33" ht="15" customHeight="1">
      <c r="B8" s="442"/>
      <c r="C8" s="443" t="s">
        <v>578</v>
      </c>
      <c r="D8" s="564">
        <f>Briefing!E24</f>
        <v>0</v>
      </c>
      <c r="E8" s="699" t="s">
        <v>579</v>
      </c>
      <c r="F8" s="700"/>
      <c r="G8" s="493"/>
      <c r="H8" s="493"/>
      <c r="AB8" s="289"/>
      <c r="AC8" s="289"/>
      <c r="AD8" s="289"/>
      <c r="AE8" s="289"/>
      <c r="AF8" s="289"/>
      <c r="AG8" s="289"/>
    </row>
    <row r="9" spans="1:33" ht="15" customHeight="1">
      <c r="B9" s="442"/>
      <c r="C9" s="443" t="s">
        <v>580</v>
      </c>
      <c r="D9" s="565">
        <f>D5*D8</f>
        <v>0</v>
      </c>
      <c r="AB9" s="289"/>
      <c r="AC9" s="289"/>
      <c r="AD9" s="289"/>
      <c r="AE9" s="289"/>
      <c r="AF9" s="289"/>
      <c r="AG9" s="289"/>
    </row>
    <row r="10" spans="1:33" ht="15" customHeight="1">
      <c r="B10" s="442"/>
      <c r="C10" s="443" t="s">
        <v>581</v>
      </c>
      <c r="D10" s="565">
        <f>Briefing!E25</f>
        <v>50</v>
      </c>
      <c r="AB10" s="289"/>
      <c r="AC10" s="289"/>
      <c r="AD10" s="289"/>
      <c r="AE10" s="289"/>
      <c r="AF10" s="289"/>
      <c r="AG10" s="289"/>
    </row>
    <row r="11" spans="1:33" ht="15" customHeight="1">
      <c r="B11" s="693" t="s">
        <v>582</v>
      </c>
      <c r="C11" s="694"/>
      <c r="D11" s="565">
        <f>Briefing!E26</f>
        <v>150</v>
      </c>
      <c r="AB11" s="147" t="s">
        <v>583</v>
      </c>
      <c r="AC11" s="147" t="s">
        <v>584</v>
      </c>
      <c r="AD11" s="148" t="s">
        <v>585</v>
      </c>
      <c r="AE11" s="148" t="s">
        <v>586</v>
      </c>
      <c r="AF11" s="146"/>
      <c r="AG11" s="146"/>
    </row>
    <row r="12" spans="1:33" ht="20.25" customHeight="1">
      <c r="B12" s="697"/>
      <c r="C12" s="698"/>
      <c r="D12" s="698"/>
      <c r="E12" s="698"/>
      <c r="F12" s="698"/>
      <c r="G12" s="698"/>
      <c r="H12" s="698"/>
      <c r="I12" s="698"/>
      <c r="J12" s="698"/>
      <c r="K12" s="698"/>
      <c r="L12" s="698"/>
      <c r="AB12" s="139" t="s">
        <v>587</v>
      </c>
      <c r="AC12" s="140" t="s">
        <v>588</v>
      </c>
      <c r="AD12" s="140" t="s">
        <v>589</v>
      </c>
      <c r="AE12" s="141">
        <v>13.8</v>
      </c>
      <c r="AF12" s="131"/>
      <c r="AG12" s="130"/>
    </row>
    <row r="13" spans="1:33">
      <c r="B13" s="491"/>
      <c r="C13" s="492"/>
      <c r="D13" s="492"/>
      <c r="E13" s="689" t="s">
        <v>564</v>
      </c>
      <c r="F13" s="701"/>
      <c r="G13" s="688" t="s">
        <v>44</v>
      </c>
      <c r="H13" s="689"/>
      <c r="I13" s="702" t="s">
        <v>46</v>
      </c>
      <c r="J13" s="703"/>
      <c r="K13" s="704" t="s">
        <v>28</v>
      </c>
      <c r="L13" s="705"/>
      <c r="AB13" s="127"/>
      <c r="AC13" s="127"/>
      <c r="AD13" s="127"/>
      <c r="AE13" s="127"/>
      <c r="AF13" s="127"/>
    </row>
    <row r="14" spans="1:33" s="152" customFormat="1" ht="22.5" customHeight="1">
      <c r="A14" s="180"/>
      <c r="B14" s="202" t="s">
        <v>590</v>
      </c>
      <c r="C14" s="202" t="s">
        <v>591</v>
      </c>
      <c r="D14" s="202" t="s">
        <v>592</v>
      </c>
      <c r="E14" s="194" t="s">
        <v>593</v>
      </c>
      <c r="F14" s="194" t="s">
        <v>594</v>
      </c>
      <c r="G14" s="194" t="s">
        <v>593</v>
      </c>
      <c r="H14" s="194" t="s">
        <v>594</v>
      </c>
      <c r="I14" s="194" t="s">
        <v>593</v>
      </c>
      <c r="J14" s="194" t="s">
        <v>594</v>
      </c>
      <c r="K14" s="194" t="s">
        <v>593</v>
      </c>
      <c r="L14" s="194" t="s">
        <v>594</v>
      </c>
      <c r="M14" s="180"/>
      <c r="N14" s="180"/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180"/>
      <c r="Z14" s="180"/>
      <c r="AA14" s="180"/>
      <c r="AB14" s="160" t="s">
        <v>595</v>
      </c>
      <c r="AC14" s="140" t="s">
        <v>596</v>
      </c>
      <c r="AD14" s="140" t="s">
        <v>589</v>
      </c>
      <c r="AE14" s="141">
        <v>3.6666660000000002</v>
      </c>
      <c r="AF14" s="133"/>
      <c r="AG14" s="132"/>
    </row>
    <row r="15" spans="1:33" s="152" customFormat="1" ht="13.5" customHeight="1">
      <c r="A15" s="180"/>
      <c r="B15" s="686"/>
      <c r="C15" s="686"/>
      <c r="D15" s="686"/>
      <c r="E15" s="686"/>
      <c r="F15" s="686"/>
      <c r="G15" s="686"/>
      <c r="H15" s="686"/>
      <c r="I15" s="686"/>
      <c r="J15" s="686"/>
      <c r="K15" s="686"/>
      <c r="L15" s="687"/>
      <c r="M15" s="180"/>
      <c r="N15" s="180"/>
      <c r="O15" s="180"/>
      <c r="P15" s="180"/>
      <c r="Q15" s="180"/>
      <c r="R15" s="180"/>
      <c r="S15" s="180"/>
      <c r="T15" s="180"/>
      <c r="U15" s="180"/>
      <c r="V15" s="180"/>
      <c r="W15" s="180"/>
      <c r="X15" s="180"/>
      <c r="Y15" s="180"/>
      <c r="Z15" s="180"/>
      <c r="AA15" s="180"/>
      <c r="AB15" s="160" t="s">
        <v>597</v>
      </c>
      <c r="AC15" s="140" t="s">
        <v>598</v>
      </c>
      <c r="AD15" s="140" t="s">
        <v>599</v>
      </c>
      <c r="AE15" s="141">
        <v>9.7899999999999991</v>
      </c>
      <c r="AF15" s="133"/>
      <c r="AG15" s="132"/>
    </row>
    <row r="16" spans="1:33" s="152" customFormat="1" ht="13.5" customHeight="1">
      <c r="A16" s="180"/>
      <c r="B16" s="506" t="s">
        <v>600</v>
      </c>
      <c r="C16" s="497">
        <v>1.5</v>
      </c>
      <c r="D16" s="489">
        <f>C16*$D$5</f>
        <v>240</v>
      </c>
      <c r="E16" s="197">
        <v>2.4500000000000002</v>
      </c>
      <c r="F16" s="512">
        <f>E16*D16</f>
        <v>588</v>
      </c>
      <c r="G16" s="197">
        <f>VLOOKUP(B16,Hoja3!$A$3:$D$43,4,FALSE)</f>
        <v>4.2300000000000004</v>
      </c>
      <c r="H16" s="512">
        <f>G16*D16</f>
        <v>1015.2</v>
      </c>
      <c r="I16" s="197">
        <v>8.32</v>
      </c>
      <c r="J16" s="512">
        <f>I16*D16</f>
        <v>1996.8000000000002</v>
      </c>
      <c r="K16" s="197">
        <v>13.35</v>
      </c>
      <c r="L16" s="512">
        <f>K16*D16</f>
        <v>3204</v>
      </c>
      <c r="M16" s="180"/>
      <c r="N16" s="180"/>
      <c r="O16" s="180"/>
      <c r="P16" s="180"/>
      <c r="Q16" s="180"/>
      <c r="R16" s="180"/>
      <c r="S16" s="180"/>
      <c r="T16" s="180"/>
      <c r="U16" s="180"/>
      <c r="V16" s="180"/>
      <c r="W16" s="180"/>
      <c r="X16" s="180"/>
      <c r="Y16" s="180"/>
      <c r="Z16" s="180"/>
      <c r="AA16" s="180"/>
      <c r="AB16" s="160" t="s">
        <v>601</v>
      </c>
      <c r="AC16" s="140" t="s">
        <v>602</v>
      </c>
      <c r="AD16" s="140" t="s">
        <v>603</v>
      </c>
      <c r="AE16" s="141">
        <v>94.55</v>
      </c>
      <c r="AF16" s="133"/>
      <c r="AG16" s="132"/>
    </row>
    <row r="17" spans="1:33" s="152" customFormat="1" ht="13.5" customHeight="1">
      <c r="A17" s="180"/>
      <c r="B17" s="506" t="s">
        <v>604</v>
      </c>
      <c r="C17" s="497">
        <v>0.22</v>
      </c>
      <c r="D17" s="489">
        <f>C17*$D$5</f>
        <v>35.200000000000003</v>
      </c>
      <c r="E17" s="197">
        <v>5.03</v>
      </c>
      <c r="F17" s="512">
        <f t="shared" ref="F17:F63" si="0">E17*D17</f>
        <v>177.05600000000001</v>
      </c>
      <c r="G17" s="197">
        <f>VLOOKUP(B17,Hoja3!$A$3:$D$43,4,FALSE)</f>
        <v>4.47</v>
      </c>
      <c r="H17" s="512">
        <f t="shared" ref="H17:H80" si="1">G17*D17</f>
        <v>157.34399999999999</v>
      </c>
      <c r="I17" s="197">
        <v>8.67</v>
      </c>
      <c r="J17" s="512">
        <f>I17*D17</f>
        <v>305.18400000000003</v>
      </c>
      <c r="K17" s="197">
        <v>55</v>
      </c>
      <c r="L17" s="512">
        <f t="shared" ref="L17:L80" si="2">K17*D17</f>
        <v>1936.0000000000002</v>
      </c>
      <c r="M17" s="180"/>
      <c r="N17" s="180"/>
      <c r="O17" s="180"/>
      <c r="P17" s="180"/>
      <c r="Q17" s="180"/>
      <c r="R17" s="180"/>
      <c r="S17" s="180"/>
      <c r="T17" s="180"/>
      <c r="U17" s="180"/>
      <c r="V17" s="180"/>
      <c r="W17" s="180"/>
      <c r="X17" s="180"/>
      <c r="Y17" s="180"/>
      <c r="Z17" s="180"/>
      <c r="AA17" s="180"/>
      <c r="AB17" s="160" t="s">
        <v>605</v>
      </c>
      <c r="AC17" s="142" t="s">
        <v>606</v>
      </c>
      <c r="AD17" s="140" t="s">
        <v>603</v>
      </c>
      <c r="AE17" s="141">
        <v>76</v>
      </c>
      <c r="AF17" s="133"/>
      <c r="AG17" s="132"/>
    </row>
    <row r="18" spans="1:33" s="152" customFormat="1" ht="13.5" customHeight="1">
      <c r="A18" s="180"/>
      <c r="B18" s="506" t="s">
        <v>607</v>
      </c>
      <c r="C18" s="497">
        <v>1.2</v>
      </c>
      <c r="D18" s="489">
        <f t="shared" ref="D18:D28" si="3">C18*$D$5</f>
        <v>192</v>
      </c>
      <c r="E18" s="197">
        <v>2.08</v>
      </c>
      <c r="F18" s="512">
        <f t="shared" si="0"/>
        <v>399.36</v>
      </c>
      <c r="G18" s="197">
        <f>VLOOKUP(B18,Hoja3!$A$3:$D$43,4,FALSE)</f>
        <v>3.38</v>
      </c>
      <c r="H18" s="512">
        <f t="shared" si="1"/>
        <v>648.96</v>
      </c>
      <c r="I18" s="197">
        <v>5.97</v>
      </c>
      <c r="J18" s="512">
        <f t="shared" ref="J18:J81" si="4">I18*D18</f>
        <v>1146.24</v>
      </c>
      <c r="K18" s="197">
        <v>15</v>
      </c>
      <c r="L18" s="512">
        <f t="shared" si="2"/>
        <v>2880</v>
      </c>
      <c r="M18" s="180"/>
      <c r="N18" s="180"/>
      <c r="O18" s="180"/>
      <c r="P18" s="180"/>
      <c r="Q18" s="180"/>
      <c r="R18" s="180"/>
      <c r="S18" s="180"/>
      <c r="T18" s="180"/>
      <c r="U18" s="180"/>
      <c r="V18" s="180"/>
      <c r="W18" s="180"/>
      <c r="X18" s="180"/>
      <c r="Y18" s="180"/>
      <c r="Z18" s="180"/>
      <c r="AA18" s="180"/>
      <c r="AB18" s="160" t="s">
        <v>608</v>
      </c>
      <c r="AC18" s="140" t="s">
        <v>609</v>
      </c>
      <c r="AD18" s="140" t="s">
        <v>603</v>
      </c>
      <c r="AE18" s="141"/>
      <c r="AF18" s="133"/>
      <c r="AG18" s="132"/>
    </row>
    <row r="19" spans="1:33" s="152" customFormat="1" ht="13.5" customHeight="1">
      <c r="A19" s="180"/>
      <c r="B19" s="506" t="s">
        <v>610</v>
      </c>
      <c r="C19" s="497">
        <v>1.2</v>
      </c>
      <c r="D19" s="489">
        <f t="shared" si="3"/>
        <v>192</v>
      </c>
      <c r="E19" s="197">
        <v>1.33</v>
      </c>
      <c r="F19" s="512">
        <f t="shared" si="0"/>
        <v>255.36</v>
      </c>
      <c r="G19" s="197">
        <f>VLOOKUP(B19,Hoja3!$A$3:$D$43,4,FALSE)</f>
        <v>2.52</v>
      </c>
      <c r="H19" s="512">
        <f t="shared" si="1"/>
        <v>483.84000000000003</v>
      </c>
      <c r="I19" s="197">
        <v>4.0999999999999996</v>
      </c>
      <c r="J19" s="512">
        <f t="shared" si="4"/>
        <v>787.19999999999993</v>
      </c>
      <c r="K19" s="197">
        <v>15</v>
      </c>
      <c r="L19" s="512">
        <f t="shared" si="2"/>
        <v>2880</v>
      </c>
      <c r="M19" s="180"/>
      <c r="N19" s="180"/>
      <c r="O19" s="180"/>
      <c r="P19" s="180"/>
      <c r="Q19" s="180"/>
      <c r="R19" s="180"/>
      <c r="S19" s="180"/>
      <c r="T19" s="180"/>
      <c r="U19" s="180"/>
      <c r="V19" s="180"/>
      <c r="W19" s="180"/>
      <c r="X19" s="180"/>
      <c r="Y19" s="180"/>
      <c r="Z19" s="180"/>
      <c r="AA19" s="180"/>
      <c r="AB19" s="160" t="s">
        <v>611</v>
      </c>
      <c r="AC19" s="140" t="s">
        <v>612</v>
      </c>
      <c r="AD19" s="140" t="s">
        <v>603</v>
      </c>
      <c r="AE19" s="141">
        <v>27.69</v>
      </c>
      <c r="AF19" s="133"/>
      <c r="AG19" s="132"/>
    </row>
    <row r="20" spans="1:33" s="152" customFormat="1" ht="13.5" customHeight="1">
      <c r="A20" s="180"/>
      <c r="B20" s="506" t="s">
        <v>613</v>
      </c>
      <c r="C20" s="497">
        <v>0.2</v>
      </c>
      <c r="D20" s="489">
        <f>C20*$D$5</f>
        <v>32</v>
      </c>
      <c r="E20" s="197">
        <v>2.65</v>
      </c>
      <c r="F20" s="512">
        <f t="shared" si="0"/>
        <v>84.8</v>
      </c>
      <c r="G20" s="197">
        <f>VLOOKUP(B20,Hoja3!$A$3:$D$43,4,FALSE)</f>
        <v>2.91</v>
      </c>
      <c r="H20" s="512">
        <f t="shared" si="1"/>
        <v>93.12</v>
      </c>
      <c r="I20" s="197">
        <v>5.45</v>
      </c>
      <c r="J20" s="512">
        <f t="shared" si="4"/>
        <v>174.4</v>
      </c>
      <c r="K20" s="197">
        <v>11</v>
      </c>
      <c r="L20" s="512">
        <f t="shared" si="2"/>
        <v>352</v>
      </c>
      <c r="M20" s="180"/>
      <c r="N20" s="180"/>
      <c r="O20" s="180"/>
      <c r="P20" s="180"/>
      <c r="Q20" s="180"/>
      <c r="R20" s="180"/>
      <c r="S20" s="180"/>
      <c r="T20" s="180"/>
      <c r="U20" s="180"/>
      <c r="V20" s="180"/>
      <c r="W20" s="180"/>
      <c r="X20" s="180"/>
      <c r="Y20" s="180"/>
      <c r="Z20" s="180"/>
      <c r="AA20" s="180"/>
      <c r="AB20" s="160" t="s">
        <v>614</v>
      </c>
      <c r="AC20" s="142" t="s">
        <v>615</v>
      </c>
      <c r="AD20" s="140" t="s">
        <v>603</v>
      </c>
      <c r="AE20" s="141">
        <v>2.75</v>
      </c>
      <c r="AF20" s="133"/>
      <c r="AG20" s="132"/>
    </row>
    <row r="21" spans="1:33" s="152" customFormat="1" ht="13.5" customHeight="1">
      <c r="A21" s="180"/>
      <c r="B21" s="506" t="s">
        <v>616</v>
      </c>
      <c r="C21" s="497">
        <v>0.2</v>
      </c>
      <c r="D21" s="489">
        <f t="shared" si="3"/>
        <v>32</v>
      </c>
      <c r="E21" s="197">
        <v>2</v>
      </c>
      <c r="F21" s="512">
        <f t="shared" si="0"/>
        <v>64</v>
      </c>
      <c r="G21" s="197">
        <f>VLOOKUP(B21,Hoja3!$A$3:$D$43,4,FALSE)</f>
        <v>2.36</v>
      </c>
      <c r="H21" s="512">
        <f t="shared" si="1"/>
        <v>75.52</v>
      </c>
      <c r="I21" s="197">
        <v>3.72</v>
      </c>
      <c r="J21" s="512">
        <f t="shared" si="4"/>
        <v>119.04</v>
      </c>
      <c r="K21" s="197">
        <v>11</v>
      </c>
      <c r="L21" s="512">
        <f t="shared" si="2"/>
        <v>352</v>
      </c>
      <c r="M21" s="180"/>
      <c r="N21" s="180"/>
      <c r="O21" s="180"/>
      <c r="P21" s="180"/>
      <c r="Q21" s="180"/>
      <c r="R21" s="180"/>
      <c r="S21" s="180"/>
      <c r="T21" s="180"/>
      <c r="U21" s="180"/>
      <c r="V21" s="180"/>
      <c r="W21" s="180"/>
      <c r="X21" s="180"/>
      <c r="Y21" s="180"/>
      <c r="Z21" s="180"/>
      <c r="AA21" s="180"/>
      <c r="AB21" s="160"/>
      <c r="AC21" s="142"/>
      <c r="AD21" s="140"/>
      <c r="AE21" s="141"/>
      <c r="AF21" s="133"/>
      <c r="AG21" s="132"/>
    </row>
    <row r="22" spans="1:33" s="152" customFormat="1" ht="13.5" customHeight="1">
      <c r="A22" s="180"/>
      <c r="B22" s="506" t="s">
        <v>617</v>
      </c>
      <c r="C22" s="497">
        <v>1.4</v>
      </c>
      <c r="D22" s="489">
        <f t="shared" si="3"/>
        <v>224</v>
      </c>
      <c r="E22" s="197">
        <v>0.77</v>
      </c>
      <c r="F22" s="512">
        <f t="shared" si="0"/>
        <v>172.48000000000002</v>
      </c>
      <c r="G22" s="197">
        <f>VLOOKUP(B22,Hoja3!$A$3:$D$43,4,FALSE)</f>
        <v>3.48</v>
      </c>
      <c r="H22" s="512">
        <f t="shared" si="1"/>
        <v>779.52</v>
      </c>
      <c r="I22" s="197">
        <v>1.32</v>
      </c>
      <c r="J22" s="512">
        <f t="shared" si="4"/>
        <v>295.68</v>
      </c>
      <c r="K22" s="197">
        <v>2.2000000000000002</v>
      </c>
      <c r="L22" s="512">
        <f t="shared" si="2"/>
        <v>492.80000000000007</v>
      </c>
      <c r="M22" s="180"/>
      <c r="N22" s="180"/>
      <c r="O22" s="180"/>
      <c r="P22" s="180"/>
      <c r="Q22" s="180"/>
      <c r="R22" s="180"/>
      <c r="S22" s="180"/>
      <c r="T22" s="180"/>
      <c r="U22" s="180"/>
      <c r="V22" s="180"/>
      <c r="W22" s="180"/>
      <c r="X22" s="180"/>
      <c r="Y22" s="180"/>
      <c r="Z22" s="180"/>
      <c r="AA22" s="180"/>
      <c r="AB22" s="160"/>
      <c r="AC22" s="142"/>
      <c r="AD22" s="140"/>
      <c r="AE22" s="141"/>
      <c r="AF22" s="133"/>
      <c r="AG22" s="132"/>
    </row>
    <row r="23" spans="1:33" s="152" customFormat="1" ht="13.5" customHeight="1">
      <c r="A23" s="180"/>
      <c r="B23" s="506" t="s">
        <v>618</v>
      </c>
      <c r="C23" s="497">
        <v>0.25</v>
      </c>
      <c r="D23" s="489">
        <f t="shared" si="3"/>
        <v>40</v>
      </c>
      <c r="E23" s="197">
        <v>0.6</v>
      </c>
      <c r="F23" s="512">
        <f t="shared" si="0"/>
        <v>24</v>
      </c>
      <c r="G23" s="197">
        <f>VLOOKUP(B23,Hoja3!$A$3:$D$43,4,FALSE)</f>
        <v>3.32</v>
      </c>
      <c r="H23" s="512">
        <f t="shared" si="1"/>
        <v>132.79999999999998</v>
      </c>
      <c r="I23" s="197">
        <v>1.01</v>
      </c>
      <c r="J23" s="512">
        <f t="shared" si="4"/>
        <v>40.4</v>
      </c>
      <c r="K23" s="197">
        <v>1.2</v>
      </c>
      <c r="L23" s="512">
        <f t="shared" si="2"/>
        <v>48</v>
      </c>
      <c r="M23" s="180"/>
      <c r="N23" s="180"/>
      <c r="O23" s="180"/>
      <c r="P23" s="180"/>
      <c r="Q23" s="180"/>
      <c r="R23" s="180"/>
      <c r="S23" s="180"/>
      <c r="T23" s="180"/>
      <c r="U23" s="180"/>
      <c r="V23" s="180"/>
      <c r="W23" s="180"/>
      <c r="X23" s="180"/>
      <c r="Y23" s="180"/>
      <c r="Z23" s="180"/>
      <c r="AA23" s="180"/>
      <c r="AB23" s="160"/>
      <c r="AC23" s="142"/>
      <c r="AD23" s="140"/>
      <c r="AE23" s="141"/>
      <c r="AF23" s="133"/>
      <c r="AG23" s="132"/>
    </row>
    <row r="24" spans="1:33" s="152" customFormat="1" ht="13.5" customHeight="1">
      <c r="A24" s="180"/>
      <c r="B24" s="506" t="s">
        <v>619</v>
      </c>
      <c r="C24" s="497">
        <v>1.5</v>
      </c>
      <c r="D24" s="489">
        <f t="shared" si="3"/>
        <v>240</v>
      </c>
      <c r="E24" s="197">
        <v>1.05</v>
      </c>
      <c r="F24" s="512">
        <f t="shared" si="0"/>
        <v>252</v>
      </c>
      <c r="G24" s="197">
        <f>VLOOKUP(B24,Hoja3!$A$3:$D$43,4,FALSE)</f>
        <v>5.16</v>
      </c>
      <c r="H24" s="512">
        <f t="shared" si="1"/>
        <v>1238.4000000000001</v>
      </c>
      <c r="I24" s="197">
        <v>1.82</v>
      </c>
      <c r="J24" s="512">
        <f t="shared" si="4"/>
        <v>436.8</v>
      </c>
      <c r="K24" s="197">
        <v>3.38</v>
      </c>
      <c r="L24" s="512">
        <f t="shared" si="2"/>
        <v>811.19999999999993</v>
      </c>
      <c r="M24" s="180"/>
      <c r="N24" s="180"/>
      <c r="O24" s="180"/>
      <c r="P24" s="180"/>
      <c r="Q24" s="180"/>
      <c r="R24" s="180"/>
      <c r="S24" s="180"/>
      <c r="T24" s="180"/>
      <c r="U24" s="180"/>
      <c r="V24" s="180"/>
      <c r="W24" s="180"/>
      <c r="X24" s="180"/>
      <c r="Y24" s="180"/>
      <c r="Z24" s="180"/>
      <c r="AA24" s="180"/>
      <c r="AB24" s="160"/>
      <c r="AC24" s="142"/>
      <c r="AD24" s="140"/>
      <c r="AE24" s="141"/>
      <c r="AF24" s="133"/>
      <c r="AG24" s="132"/>
    </row>
    <row r="25" spans="1:33" s="152" customFormat="1" ht="13.5" customHeight="1">
      <c r="A25" s="180"/>
      <c r="B25" s="506" t="s">
        <v>620</v>
      </c>
      <c r="C25" s="497">
        <v>1.5</v>
      </c>
      <c r="D25" s="489">
        <f t="shared" si="3"/>
        <v>240</v>
      </c>
      <c r="E25" s="197">
        <v>1.07</v>
      </c>
      <c r="F25" s="512">
        <f t="shared" si="0"/>
        <v>256.8</v>
      </c>
      <c r="G25" s="197">
        <f>VLOOKUP(B25,Hoja3!$A$3:$D$43,4,FALSE)</f>
        <v>5.16</v>
      </c>
      <c r="H25" s="512">
        <f t="shared" si="1"/>
        <v>1238.4000000000001</v>
      </c>
      <c r="I25" s="197">
        <v>1.82</v>
      </c>
      <c r="J25" s="512">
        <f t="shared" si="4"/>
        <v>436.8</v>
      </c>
      <c r="K25" s="197">
        <v>3.38</v>
      </c>
      <c r="L25" s="512">
        <f t="shared" si="2"/>
        <v>811.19999999999993</v>
      </c>
      <c r="M25" s="180"/>
      <c r="N25" s="180"/>
      <c r="O25" s="180"/>
      <c r="P25" s="180"/>
      <c r="Q25" s="180"/>
      <c r="R25" s="180"/>
      <c r="S25" s="180"/>
      <c r="T25" s="180"/>
      <c r="U25" s="180"/>
      <c r="V25" s="180"/>
      <c r="W25" s="180"/>
      <c r="X25" s="180"/>
      <c r="Y25" s="180"/>
      <c r="Z25" s="180"/>
      <c r="AA25" s="180"/>
      <c r="AB25" s="160"/>
      <c r="AC25" s="142"/>
      <c r="AD25" s="140"/>
      <c r="AE25" s="141"/>
      <c r="AF25" s="133"/>
      <c r="AG25" s="132"/>
    </row>
    <row r="26" spans="1:33" s="152" customFormat="1" ht="13.5" customHeight="1">
      <c r="A26" s="180"/>
      <c r="B26" s="506" t="s">
        <v>621</v>
      </c>
      <c r="C26" s="497">
        <v>1.5</v>
      </c>
      <c r="D26" s="489">
        <f t="shared" si="3"/>
        <v>240</v>
      </c>
      <c r="E26" s="197">
        <v>1.47</v>
      </c>
      <c r="F26" s="512">
        <f t="shared" si="0"/>
        <v>352.8</v>
      </c>
      <c r="G26" s="197">
        <f>VLOOKUP(B26,Hoja3!$A$3:$D$43,4,FALSE)</f>
        <v>6.22</v>
      </c>
      <c r="H26" s="512">
        <f t="shared" si="1"/>
        <v>1492.8</v>
      </c>
      <c r="I26" s="197">
        <v>3.07</v>
      </c>
      <c r="J26" s="512">
        <f t="shared" si="4"/>
        <v>736.8</v>
      </c>
      <c r="K26" s="197">
        <v>5.2</v>
      </c>
      <c r="L26" s="512">
        <f t="shared" si="2"/>
        <v>1248</v>
      </c>
      <c r="M26" s="180"/>
      <c r="N26" s="180"/>
      <c r="O26" s="180"/>
      <c r="P26" s="180"/>
      <c r="Q26" s="180"/>
      <c r="R26" s="180"/>
      <c r="S26" s="180"/>
      <c r="T26" s="180"/>
      <c r="U26" s="180"/>
      <c r="V26" s="180"/>
      <c r="W26" s="180"/>
      <c r="X26" s="180"/>
      <c r="Y26" s="180"/>
      <c r="Z26" s="180"/>
      <c r="AA26" s="180"/>
      <c r="AB26" s="692"/>
      <c r="AC26" s="142"/>
      <c r="AD26" s="140"/>
      <c r="AE26" s="141"/>
      <c r="AF26" s="133"/>
      <c r="AG26" s="132"/>
    </row>
    <row r="27" spans="1:33" s="152" customFormat="1" ht="13.5" customHeight="1">
      <c r="A27" s="180"/>
      <c r="B27" s="506" t="s">
        <v>622</v>
      </c>
      <c r="C27" s="497">
        <v>0.18</v>
      </c>
      <c r="D27" s="489">
        <f t="shared" si="3"/>
        <v>28.799999999999997</v>
      </c>
      <c r="E27" s="197">
        <v>3.85</v>
      </c>
      <c r="F27" s="512">
        <f t="shared" si="0"/>
        <v>110.88</v>
      </c>
      <c r="G27" s="197">
        <f>VLOOKUP(B27,Hoja3!$A$3:$D$43,4,FALSE)</f>
        <v>4.41</v>
      </c>
      <c r="H27" s="512">
        <f t="shared" si="1"/>
        <v>127.008</v>
      </c>
      <c r="I27" s="197">
        <v>3.5</v>
      </c>
      <c r="J27" s="512">
        <f t="shared" si="4"/>
        <v>100.79999999999998</v>
      </c>
      <c r="K27" s="197">
        <v>20</v>
      </c>
      <c r="L27" s="512">
        <f t="shared" si="2"/>
        <v>576</v>
      </c>
      <c r="M27" s="180"/>
      <c r="N27" s="180"/>
      <c r="O27" s="180"/>
      <c r="P27" s="180"/>
      <c r="Q27" s="180"/>
      <c r="R27" s="180"/>
      <c r="S27" s="180"/>
      <c r="T27" s="180"/>
      <c r="U27" s="180"/>
      <c r="V27" s="180"/>
      <c r="W27" s="180"/>
      <c r="X27" s="180"/>
      <c r="Y27" s="180"/>
      <c r="Z27" s="180"/>
      <c r="AA27" s="180"/>
      <c r="AB27" s="692"/>
      <c r="AC27" s="140" t="s">
        <v>623</v>
      </c>
      <c r="AD27" s="140"/>
      <c r="AE27" s="141">
        <v>3.2</v>
      </c>
      <c r="AF27" s="133"/>
      <c r="AG27" s="132"/>
    </row>
    <row r="28" spans="1:33" s="152" customFormat="1" ht="13.5" customHeight="1">
      <c r="A28" s="180"/>
      <c r="B28" s="506" t="s">
        <v>624</v>
      </c>
      <c r="C28" s="497">
        <v>0.1</v>
      </c>
      <c r="D28" s="489">
        <f t="shared" si="3"/>
        <v>16</v>
      </c>
      <c r="E28" s="197">
        <v>9.9</v>
      </c>
      <c r="F28" s="512">
        <f t="shared" si="0"/>
        <v>158.4</v>
      </c>
      <c r="G28" s="197">
        <f>E28</f>
        <v>9.9</v>
      </c>
      <c r="H28" s="512">
        <f t="shared" si="1"/>
        <v>158.4</v>
      </c>
      <c r="I28" s="197">
        <v>8.3000000000000007</v>
      </c>
      <c r="J28" s="512">
        <f t="shared" si="4"/>
        <v>132.80000000000001</v>
      </c>
      <c r="K28" s="197">
        <v>27</v>
      </c>
      <c r="L28" s="512">
        <f t="shared" si="2"/>
        <v>432</v>
      </c>
      <c r="M28" s="180"/>
      <c r="N28" s="180"/>
      <c r="O28" s="180"/>
      <c r="P28" s="180"/>
      <c r="Q28" s="180"/>
      <c r="R28" s="180"/>
      <c r="S28" s="180"/>
      <c r="T28" s="180"/>
      <c r="U28" s="180"/>
      <c r="V28" s="180"/>
      <c r="W28" s="180"/>
      <c r="X28" s="180"/>
      <c r="Y28" s="180"/>
      <c r="Z28" s="180"/>
      <c r="AA28" s="180"/>
      <c r="AB28" s="160" t="s">
        <v>625</v>
      </c>
      <c r="AC28" s="140" t="s">
        <v>626</v>
      </c>
      <c r="AD28" s="140" t="s">
        <v>603</v>
      </c>
      <c r="AE28" s="141"/>
      <c r="AF28" s="133"/>
      <c r="AG28" s="132"/>
    </row>
    <row r="29" spans="1:33" s="152" customFormat="1" ht="13.5" customHeight="1">
      <c r="A29" s="180"/>
      <c r="B29" s="506" t="s">
        <v>627</v>
      </c>
      <c r="C29" s="497"/>
      <c r="D29" s="489">
        <v>2</v>
      </c>
      <c r="E29" s="197">
        <v>24.9</v>
      </c>
      <c r="F29" s="512">
        <f t="shared" si="0"/>
        <v>49.8</v>
      </c>
      <c r="G29" s="197">
        <f>VLOOKUP(B29,Hoja3!$A$3:$D$43,4,FALSE)</f>
        <v>361.28</v>
      </c>
      <c r="H29" s="512">
        <f t="shared" si="1"/>
        <v>722.56</v>
      </c>
      <c r="I29" s="197">
        <v>180</v>
      </c>
      <c r="J29" s="512">
        <f t="shared" si="4"/>
        <v>360</v>
      </c>
      <c r="K29" s="197">
        <v>73</v>
      </c>
      <c r="L29" s="512">
        <f t="shared" si="2"/>
        <v>146</v>
      </c>
      <c r="M29" s="180"/>
      <c r="N29" s="180"/>
      <c r="O29" s="180"/>
      <c r="P29" s="180"/>
      <c r="Q29" s="180"/>
      <c r="R29" s="180"/>
      <c r="S29" s="180"/>
      <c r="T29" s="180"/>
      <c r="U29" s="180"/>
      <c r="V29" s="180"/>
      <c r="W29" s="180"/>
      <c r="X29" s="180"/>
      <c r="Y29" s="180"/>
      <c r="Z29" s="180"/>
      <c r="AA29" s="180"/>
      <c r="AB29" s="160" t="s">
        <v>628</v>
      </c>
      <c r="AC29" s="140" t="s">
        <v>629</v>
      </c>
      <c r="AD29" s="140" t="s">
        <v>630</v>
      </c>
      <c r="AE29" s="141"/>
      <c r="AF29" s="133"/>
      <c r="AG29" s="132"/>
    </row>
    <row r="30" spans="1:33" s="152" customFormat="1" ht="13.5" customHeight="1">
      <c r="A30" s="180"/>
      <c r="B30" s="506" t="s">
        <v>631</v>
      </c>
      <c r="C30" s="497">
        <v>0.1</v>
      </c>
      <c r="D30" s="489">
        <f>C30*$D$5</f>
        <v>16</v>
      </c>
      <c r="E30" s="197">
        <v>3.5</v>
      </c>
      <c r="F30" s="512">
        <f t="shared" si="0"/>
        <v>56</v>
      </c>
      <c r="G30" s="197">
        <f>E30</f>
        <v>3.5</v>
      </c>
      <c r="H30" s="512">
        <f t="shared" si="1"/>
        <v>56</v>
      </c>
      <c r="I30" s="197">
        <v>10.3</v>
      </c>
      <c r="J30" s="512">
        <f t="shared" si="4"/>
        <v>164.8</v>
      </c>
      <c r="K30" s="197">
        <v>25</v>
      </c>
      <c r="L30" s="512">
        <f t="shared" si="2"/>
        <v>400</v>
      </c>
      <c r="M30" s="180"/>
      <c r="N30" s="180"/>
      <c r="O30" s="180"/>
      <c r="P30" s="180"/>
      <c r="Q30" s="180"/>
      <c r="R30" s="180"/>
      <c r="S30" s="180"/>
      <c r="T30" s="180"/>
      <c r="U30" s="180"/>
      <c r="V30" s="180"/>
      <c r="W30" s="180"/>
      <c r="X30" s="180"/>
      <c r="Y30" s="180"/>
      <c r="Z30" s="180"/>
      <c r="AA30" s="180"/>
      <c r="AB30" s="692" t="s">
        <v>632</v>
      </c>
      <c r="AC30" s="143" t="s">
        <v>633</v>
      </c>
      <c r="AD30" s="140" t="s">
        <v>603</v>
      </c>
      <c r="AE30" s="141"/>
      <c r="AF30" s="133"/>
      <c r="AG30" s="132"/>
    </row>
    <row r="31" spans="1:33" s="152" customFormat="1" ht="13.5" customHeight="1">
      <c r="A31" s="180"/>
      <c r="B31" s="506" t="s">
        <v>634</v>
      </c>
      <c r="C31" s="507">
        <v>0.05</v>
      </c>
      <c r="D31" s="489">
        <f>C31*$D$5</f>
        <v>8</v>
      </c>
      <c r="E31" s="197">
        <v>7.25</v>
      </c>
      <c r="F31" s="512">
        <f t="shared" si="0"/>
        <v>58</v>
      </c>
      <c r="G31" s="197">
        <f>VLOOKUP(B31,Hoja3!$A$3:$D$43,4,FALSE)</f>
        <v>10.06</v>
      </c>
      <c r="H31" s="512">
        <f t="shared" si="1"/>
        <v>80.48</v>
      </c>
      <c r="I31" s="197">
        <v>12.3</v>
      </c>
      <c r="J31" s="512">
        <f t="shared" si="4"/>
        <v>98.4</v>
      </c>
      <c r="K31" s="197">
        <v>27</v>
      </c>
      <c r="L31" s="512">
        <f t="shared" si="2"/>
        <v>216</v>
      </c>
      <c r="M31" s="180"/>
      <c r="N31" s="180"/>
      <c r="O31" s="180"/>
      <c r="P31" s="180"/>
      <c r="Q31" s="180"/>
      <c r="R31" s="180"/>
      <c r="S31" s="180"/>
      <c r="T31" s="180"/>
      <c r="U31" s="180"/>
      <c r="V31" s="180"/>
      <c r="W31" s="180"/>
      <c r="X31" s="180"/>
      <c r="Y31" s="180"/>
      <c r="Z31" s="180"/>
      <c r="AA31" s="180"/>
      <c r="AB31" s="692"/>
      <c r="AC31" s="143" t="s">
        <v>635</v>
      </c>
      <c r="AD31" s="140" t="s">
        <v>603</v>
      </c>
      <c r="AE31" s="141"/>
      <c r="AF31" s="133"/>
      <c r="AG31" s="132"/>
    </row>
    <row r="32" spans="1:33" s="152" customFormat="1" ht="13.5" customHeight="1">
      <c r="A32" s="180"/>
      <c r="B32" s="506" t="s">
        <v>636</v>
      </c>
      <c r="C32" s="497">
        <v>1.1000000000000001</v>
      </c>
      <c r="D32" s="489">
        <f>C32*D6</f>
        <v>55.000000000000007</v>
      </c>
      <c r="E32" s="197">
        <v>3.97</v>
      </c>
      <c r="F32" s="512">
        <f t="shared" si="0"/>
        <v>218.35000000000005</v>
      </c>
      <c r="G32" s="197">
        <f>VLOOKUP(B32,Hoja3!$A$3:$D$43,4,FALSE)</f>
        <v>6.46</v>
      </c>
      <c r="H32" s="512">
        <f t="shared" si="1"/>
        <v>355.30000000000007</v>
      </c>
      <c r="I32" s="197">
        <v>6.17</v>
      </c>
      <c r="J32" s="512">
        <f t="shared" si="4"/>
        <v>339.35</v>
      </c>
      <c r="K32" s="197">
        <v>36</v>
      </c>
      <c r="L32" s="512">
        <f t="shared" si="2"/>
        <v>1980.0000000000002</v>
      </c>
      <c r="M32" s="180"/>
      <c r="N32" s="180"/>
      <c r="O32" s="180"/>
      <c r="P32" s="180"/>
      <c r="Q32" s="180"/>
      <c r="R32" s="180"/>
      <c r="S32" s="180"/>
      <c r="T32" s="180"/>
      <c r="U32" s="180"/>
      <c r="V32" s="180"/>
      <c r="W32" s="180"/>
      <c r="X32" s="180"/>
      <c r="Y32" s="180"/>
      <c r="Z32" s="180"/>
      <c r="AA32" s="180"/>
      <c r="AB32" s="692"/>
      <c r="AC32" s="143"/>
      <c r="AD32" s="140"/>
      <c r="AE32" s="141"/>
      <c r="AF32" s="133"/>
      <c r="AG32" s="132"/>
    </row>
    <row r="33" spans="1:34" s="152" customFormat="1" ht="13.5" customHeight="1">
      <c r="A33" s="180"/>
      <c r="B33" s="506" t="s">
        <v>637</v>
      </c>
      <c r="C33" s="497">
        <v>1.2</v>
      </c>
      <c r="D33" s="489">
        <f>C33*D6</f>
        <v>60</v>
      </c>
      <c r="E33" s="197">
        <v>3.5</v>
      </c>
      <c r="F33" s="512">
        <f t="shared" si="0"/>
        <v>210</v>
      </c>
      <c r="G33" s="197">
        <f>VLOOKUP(B33,Hoja3!$A$3:$D$43,4,FALSE)</f>
        <v>7.92</v>
      </c>
      <c r="H33" s="512">
        <f t="shared" si="1"/>
        <v>475.2</v>
      </c>
      <c r="I33" s="197">
        <v>12.5</v>
      </c>
      <c r="J33" s="512">
        <f t="shared" si="4"/>
        <v>750</v>
      </c>
      <c r="K33" s="197">
        <v>5</v>
      </c>
      <c r="L33" s="512">
        <f t="shared" si="2"/>
        <v>300</v>
      </c>
      <c r="M33" s="180"/>
      <c r="N33" s="180"/>
      <c r="O33" s="180"/>
      <c r="P33" s="180"/>
      <c r="Q33" s="180"/>
      <c r="R33" s="180"/>
      <c r="S33" s="180"/>
      <c r="T33" s="180"/>
      <c r="U33" s="180"/>
      <c r="V33" s="180"/>
      <c r="W33" s="180"/>
      <c r="X33" s="180"/>
      <c r="Y33" s="180"/>
      <c r="Z33" s="180"/>
      <c r="AA33" s="180"/>
      <c r="AB33" s="692"/>
      <c r="AC33" s="143" t="s">
        <v>638</v>
      </c>
      <c r="AD33" s="140" t="s">
        <v>603</v>
      </c>
      <c r="AE33" s="141"/>
      <c r="AF33" s="133"/>
      <c r="AG33" s="132"/>
    </row>
    <row r="34" spans="1:34" s="152" customFormat="1" ht="13.5" customHeight="1">
      <c r="A34" s="180"/>
      <c r="B34" s="506" t="s">
        <v>639</v>
      </c>
      <c r="C34" s="497">
        <v>5</v>
      </c>
      <c r="D34" s="489">
        <f>C34</f>
        <v>5</v>
      </c>
      <c r="E34" s="197">
        <v>44.65</v>
      </c>
      <c r="F34" s="512">
        <f t="shared" si="0"/>
        <v>223.25</v>
      </c>
      <c r="G34" s="197">
        <f>VLOOKUP(B34,Hoja3!$A$3:$D$43,4,FALSE)</f>
        <v>143.53</v>
      </c>
      <c r="H34" s="512">
        <f t="shared" si="1"/>
        <v>717.65</v>
      </c>
      <c r="I34" s="197">
        <v>60</v>
      </c>
      <c r="J34" s="512">
        <f t="shared" si="4"/>
        <v>300</v>
      </c>
      <c r="K34" s="197">
        <v>23</v>
      </c>
      <c r="L34" s="512">
        <f t="shared" si="2"/>
        <v>115</v>
      </c>
      <c r="M34" s="180"/>
      <c r="N34" s="180"/>
      <c r="O34" s="180"/>
      <c r="P34" s="180"/>
      <c r="Q34" s="180"/>
      <c r="R34" s="180"/>
      <c r="S34" s="180"/>
      <c r="T34" s="180"/>
      <c r="U34" s="180"/>
      <c r="V34" s="180"/>
      <c r="W34" s="180"/>
      <c r="X34" s="180"/>
      <c r="Y34" s="180"/>
      <c r="Z34" s="180"/>
      <c r="AA34" s="180"/>
      <c r="AB34" s="160" t="s">
        <v>640</v>
      </c>
      <c r="AC34" s="140" t="s">
        <v>640</v>
      </c>
      <c r="AD34" s="140" t="s">
        <v>641</v>
      </c>
      <c r="AE34" s="141">
        <v>93</v>
      </c>
      <c r="AF34" s="133"/>
      <c r="AG34" s="132"/>
    </row>
    <row r="35" spans="1:34" s="152" customFormat="1" ht="13.5" customHeight="1">
      <c r="A35" s="180"/>
      <c r="B35" s="506" t="s">
        <v>642</v>
      </c>
      <c r="C35" s="497">
        <v>0.12</v>
      </c>
      <c r="D35" s="489">
        <f>C35*$D$5</f>
        <v>19.2</v>
      </c>
      <c r="E35" s="197">
        <v>2.0299999999999998</v>
      </c>
      <c r="F35" s="512">
        <f t="shared" si="0"/>
        <v>38.975999999999992</v>
      </c>
      <c r="G35" s="197">
        <f>VLOOKUP(B35,Hoja3!$A$3:$D$43,4,FALSE)</f>
        <v>6.7</v>
      </c>
      <c r="H35" s="512">
        <f t="shared" si="1"/>
        <v>128.63999999999999</v>
      </c>
      <c r="I35" s="197">
        <v>3.67</v>
      </c>
      <c r="J35" s="512">
        <f t="shared" si="4"/>
        <v>70.463999999999999</v>
      </c>
      <c r="K35" s="197">
        <v>5</v>
      </c>
      <c r="L35" s="512">
        <f t="shared" si="2"/>
        <v>96</v>
      </c>
      <c r="M35" s="180"/>
      <c r="N35" s="180"/>
      <c r="O35" s="180"/>
      <c r="P35" s="180"/>
      <c r="Q35" s="180"/>
      <c r="R35" s="180"/>
      <c r="S35" s="180"/>
      <c r="T35" s="180"/>
      <c r="U35" s="180"/>
      <c r="V35" s="180"/>
      <c r="W35" s="180"/>
      <c r="X35" s="180"/>
      <c r="Y35" s="180"/>
      <c r="Z35" s="180"/>
      <c r="AA35" s="180"/>
      <c r="AB35" s="160"/>
      <c r="AC35" s="140"/>
      <c r="AD35" s="140"/>
      <c r="AE35" s="141"/>
      <c r="AF35" s="133"/>
      <c r="AG35" s="132"/>
    </row>
    <row r="36" spans="1:34" s="152" customFormat="1" ht="13.5" customHeight="1">
      <c r="A36" s="180"/>
      <c r="B36" s="506" t="s">
        <v>643</v>
      </c>
      <c r="C36" s="497">
        <v>0.15</v>
      </c>
      <c r="D36" s="489">
        <f>C36*$D$5</f>
        <v>24</v>
      </c>
      <c r="E36" s="197">
        <v>6.65</v>
      </c>
      <c r="F36" s="512">
        <f t="shared" si="0"/>
        <v>159.60000000000002</v>
      </c>
      <c r="G36" s="197">
        <f>VLOOKUP(B36,Hoja3!$A$3:$D$43,4,FALSE)</f>
        <v>5.42</v>
      </c>
      <c r="H36" s="512">
        <f t="shared" si="1"/>
        <v>130.07999999999998</v>
      </c>
      <c r="I36" s="197">
        <v>3</v>
      </c>
      <c r="J36" s="512">
        <f t="shared" si="4"/>
        <v>72</v>
      </c>
      <c r="K36" s="197">
        <v>33</v>
      </c>
      <c r="L36" s="512">
        <f t="shared" si="2"/>
        <v>792</v>
      </c>
      <c r="M36" s="180"/>
      <c r="N36" s="180"/>
      <c r="O36" s="180"/>
      <c r="P36" s="180"/>
      <c r="Q36" s="180"/>
      <c r="R36" s="180"/>
      <c r="S36" s="180"/>
      <c r="T36" s="180"/>
      <c r="U36" s="180"/>
      <c r="V36" s="180"/>
      <c r="W36" s="180"/>
      <c r="X36" s="180"/>
      <c r="Y36" s="180"/>
      <c r="Z36" s="180"/>
      <c r="AA36" s="180"/>
      <c r="AB36" s="160" t="s">
        <v>644</v>
      </c>
      <c r="AC36" s="140" t="s">
        <v>645</v>
      </c>
      <c r="AD36" s="140" t="s">
        <v>603</v>
      </c>
      <c r="AE36" s="141">
        <v>5.99</v>
      </c>
      <c r="AF36" s="133"/>
      <c r="AG36" s="132"/>
    </row>
    <row r="37" spans="1:34" s="152" customFormat="1" ht="13.5" customHeight="1">
      <c r="A37" s="180"/>
      <c r="B37" s="506" t="s">
        <v>646</v>
      </c>
      <c r="C37" s="507">
        <v>0.05</v>
      </c>
      <c r="D37" s="489">
        <v>0</v>
      </c>
      <c r="E37" s="197">
        <v>0</v>
      </c>
      <c r="F37" s="512">
        <f t="shared" si="0"/>
        <v>0</v>
      </c>
      <c r="G37" s="197">
        <f>VLOOKUP(B37,Hoja3!$A$3:$D$43,4,FALSE)</f>
        <v>4.5</v>
      </c>
      <c r="H37" s="512">
        <f t="shared" si="1"/>
        <v>0</v>
      </c>
      <c r="I37" s="197">
        <v>2</v>
      </c>
      <c r="J37" s="512">
        <f t="shared" si="4"/>
        <v>0</v>
      </c>
      <c r="K37" s="197">
        <v>10</v>
      </c>
      <c r="L37" s="512">
        <f t="shared" si="2"/>
        <v>0</v>
      </c>
      <c r="M37" s="180"/>
      <c r="N37" s="180"/>
      <c r="O37" s="180"/>
      <c r="P37" s="180"/>
      <c r="Q37" s="180"/>
      <c r="R37" s="180"/>
      <c r="S37" s="180"/>
      <c r="T37" s="180"/>
      <c r="U37" s="180"/>
      <c r="V37" s="180"/>
      <c r="W37" s="180"/>
      <c r="X37" s="180"/>
      <c r="Y37" s="180"/>
      <c r="Z37" s="180"/>
      <c r="AA37" s="180"/>
      <c r="AB37" s="160" t="s">
        <v>647</v>
      </c>
      <c r="AC37" s="140" t="s">
        <v>648</v>
      </c>
      <c r="AD37" s="140" t="s">
        <v>649</v>
      </c>
      <c r="AE37" s="141">
        <v>86</v>
      </c>
      <c r="AF37" s="133"/>
      <c r="AG37" s="132"/>
    </row>
    <row r="38" spans="1:34" s="152" customFormat="1" ht="13.5" customHeight="1">
      <c r="A38" s="180"/>
      <c r="B38" s="506" t="s">
        <v>650</v>
      </c>
      <c r="C38" s="497">
        <v>1.1000000000000001</v>
      </c>
      <c r="D38" s="489">
        <f>C38*$D$6</f>
        <v>55.000000000000007</v>
      </c>
      <c r="E38" s="197">
        <v>4.17</v>
      </c>
      <c r="F38" s="512">
        <f t="shared" si="0"/>
        <v>229.35000000000002</v>
      </c>
      <c r="G38" s="197">
        <f>VLOOKUP(B38,Hoja3!$A$3:$D$43,4,FALSE)</f>
        <v>19.22</v>
      </c>
      <c r="H38" s="512">
        <f t="shared" si="1"/>
        <v>1057.1000000000001</v>
      </c>
      <c r="I38" s="197">
        <v>9.6</v>
      </c>
      <c r="J38" s="512">
        <f t="shared" si="4"/>
        <v>528</v>
      </c>
      <c r="K38" s="197">
        <v>15</v>
      </c>
      <c r="L38" s="512">
        <f t="shared" si="2"/>
        <v>825.00000000000011</v>
      </c>
      <c r="M38" s="180"/>
      <c r="N38" s="180"/>
      <c r="O38" s="180"/>
      <c r="P38" s="180"/>
      <c r="Q38" s="180"/>
      <c r="R38" s="180"/>
      <c r="S38" s="180"/>
      <c r="T38" s="180"/>
      <c r="U38" s="180"/>
      <c r="V38" s="180"/>
      <c r="W38" s="180"/>
      <c r="X38" s="180"/>
      <c r="Y38" s="180"/>
      <c r="Z38" s="180"/>
      <c r="AA38" s="180"/>
      <c r="AB38" s="160" t="s">
        <v>651</v>
      </c>
      <c r="AC38" s="140" t="s">
        <v>652</v>
      </c>
      <c r="AD38" s="140" t="s">
        <v>603</v>
      </c>
      <c r="AE38" s="144">
        <v>5.81</v>
      </c>
      <c r="AF38" s="133"/>
      <c r="AG38" s="132"/>
    </row>
    <row r="39" spans="1:34" s="152" customFormat="1" ht="13.5" customHeight="1">
      <c r="A39" s="180"/>
      <c r="B39" s="506" t="s">
        <v>653</v>
      </c>
      <c r="C39" s="497">
        <v>1.1000000000000001</v>
      </c>
      <c r="D39" s="489">
        <f>C39*$D$6</f>
        <v>55.000000000000007</v>
      </c>
      <c r="E39" s="197">
        <v>4.17</v>
      </c>
      <c r="F39" s="512">
        <f t="shared" si="0"/>
        <v>229.35000000000002</v>
      </c>
      <c r="G39" s="197">
        <f>VLOOKUP(B39,Hoja3!$A$3:$D$43,4,FALSE)</f>
        <v>21.25</v>
      </c>
      <c r="H39" s="512">
        <f t="shared" si="1"/>
        <v>1168.7500000000002</v>
      </c>
      <c r="I39" s="197">
        <v>9.6</v>
      </c>
      <c r="J39" s="512">
        <f t="shared" si="4"/>
        <v>528</v>
      </c>
      <c r="K39" s="197">
        <v>15</v>
      </c>
      <c r="L39" s="512">
        <f t="shared" si="2"/>
        <v>825.00000000000011</v>
      </c>
      <c r="M39" s="180"/>
      <c r="N39" s="180"/>
      <c r="O39" s="180"/>
      <c r="P39" s="180"/>
      <c r="Q39" s="180"/>
      <c r="R39" s="180"/>
      <c r="S39" s="180"/>
      <c r="T39" s="180"/>
      <c r="U39" s="180"/>
      <c r="V39" s="180"/>
      <c r="W39" s="180"/>
      <c r="X39" s="180"/>
      <c r="Y39" s="180"/>
      <c r="Z39" s="180"/>
      <c r="AA39" s="180"/>
      <c r="AB39" s="160" t="s">
        <v>654</v>
      </c>
      <c r="AC39" s="140" t="s">
        <v>655</v>
      </c>
      <c r="AD39" s="140" t="s">
        <v>603</v>
      </c>
      <c r="AE39" s="144">
        <v>25.78</v>
      </c>
      <c r="AF39" s="133"/>
      <c r="AG39" s="132"/>
    </row>
    <row r="40" spans="1:34" s="152" customFormat="1" ht="13.5" customHeight="1">
      <c r="A40" s="180"/>
      <c r="B40" s="506" t="s">
        <v>656</v>
      </c>
      <c r="C40" s="497">
        <v>1.2</v>
      </c>
      <c r="D40" s="489">
        <f>C40*$D$5</f>
        <v>192</v>
      </c>
      <c r="E40" s="197">
        <v>1.77</v>
      </c>
      <c r="F40" s="512">
        <f t="shared" si="0"/>
        <v>339.84000000000003</v>
      </c>
      <c r="G40" s="197">
        <f>VLOOKUP(B40,Hoja3!$A$3:$D$43,4,FALSE)</f>
        <v>2.48</v>
      </c>
      <c r="H40" s="512">
        <f t="shared" si="1"/>
        <v>476.15999999999997</v>
      </c>
      <c r="I40" s="197">
        <v>0.9</v>
      </c>
      <c r="J40" s="512">
        <f t="shared" si="4"/>
        <v>172.8</v>
      </c>
      <c r="K40" s="197">
        <v>7</v>
      </c>
      <c r="L40" s="512">
        <f t="shared" si="2"/>
        <v>1344</v>
      </c>
      <c r="M40" s="180"/>
      <c r="N40" s="180"/>
      <c r="O40" s="180"/>
      <c r="P40" s="180"/>
      <c r="Q40" s="180"/>
      <c r="R40" s="180"/>
      <c r="S40" s="180"/>
      <c r="T40" s="180"/>
      <c r="U40" s="180"/>
      <c r="V40" s="180"/>
      <c r="W40" s="180"/>
      <c r="X40" s="180"/>
      <c r="Y40" s="180"/>
      <c r="Z40" s="180"/>
      <c r="AA40" s="180"/>
      <c r="AB40" s="161"/>
      <c r="AC40" s="140"/>
      <c r="AD40" s="140"/>
      <c r="AE40" s="144"/>
      <c r="AF40" s="133"/>
      <c r="AG40" s="132"/>
    </row>
    <row r="41" spans="1:34" s="152" customFormat="1" ht="13.5" customHeight="1">
      <c r="A41" s="180"/>
      <c r="B41" s="506" t="s">
        <v>657</v>
      </c>
      <c r="C41" s="508">
        <v>2</v>
      </c>
      <c r="D41" s="489">
        <f>C41</f>
        <v>2</v>
      </c>
      <c r="E41" s="197">
        <v>189</v>
      </c>
      <c r="F41" s="512">
        <f t="shared" si="0"/>
        <v>378</v>
      </c>
      <c r="G41" s="197">
        <f>VLOOKUP(B41,Hoja3!$A$3:$D$43,4,FALSE)</f>
        <v>1033.5999999999999</v>
      </c>
      <c r="H41" s="512">
        <f t="shared" si="1"/>
        <v>2067.1999999999998</v>
      </c>
      <c r="I41" s="197">
        <v>450</v>
      </c>
      <c r="J41" s="512">
        <f t="shared" si="4"/>
        <v>900</v>
      </c>
      <c r="K41" s="197">
        <v>890</v>
      </c>
      <c r="L41" s="512">
        <f t="shared" si="2"/>
        <v>1780</v>
      </c>
      <c r="M41" s="180"/>
      <c r="N41" s="180"/>
      <c r="O41" s="180"/>
      <c r="P41" s="180"/>
      <c r="Q41" s="180"/>
      <c r="R41" s="180"/>
      <c r="S41" s="180"/>
      <c r="T41" s="180"/>
      <c r="U41" s="180"/>
      <c r="V41" s="180"/>
      <c r="W41" s="180"/>
      <c r="X41" s="180"/>
      <c r="Y41" s="180"/>
      <c r="Z41" s="180"/>
      <c r="AA41" s="180"/>
      <c r="AC41" s="153" t="s">
        <v>658</v>
      </c>
      <c r="AD41" s="140" t="s">
        <v>659</v>
      </c>
      <c r="AE41" s="140" t="s">
        <v>603</v>
      </c>
      <c r="AF41" s="144">
        <v>2.2999999999999998</v>
      </c>
      <c r="AG41" s="133"/>
      <c r="AH41" s="132"/>
    </row>
    <row r="42" spans="1:34" s="152" customFormat="1" ht="13.5" customHeight="1">
      <c r="A42" s="180"/>
      <c r="B42" s="506" t="s">
        <v>660</v>
      </c>
      <c r="C42" s="497">
        <v>5.5E-2</v>
      </c>
      <c r="D42" s="489">
        <f>C42*$D$5</f>
        <v>8.8000000000000007</v>
      </c>
      <c r="E42" s="200">
        <v>20.5</v>
      </c>
      <c r="F42" s="512">
        <f t="shared" si="0"/>
        <v>180.4</v>
      </c>
      <c r="G42" s="197">
        <v>46.3</v>
      </c>
      <c r="H42" s="512">
        <f t="shared" si="1"/>
        <v>407.44</v>
      </c>
      <c r="I42" s="200">
        <v>25</v>
      </c>
      <c r="J42" s="512">
        <f t="shared" si="4"/>
        <v>220.00000000000003</v>
      </c>
      <c r="K42" s="200">
        <v>64</v>
      </c>
      <c r="L42" s="512">
        <f t="shared" si="2"/>
        <v>563.20000000000005</v>
      </c>
      <c r="M42" s="180"/>
      <c r="N42" s="180"/>
      <c r="O42" s="180"/>
      <c r="P42" s="180"/>
      <c r="Q42" s="180"/>
      <c r="R42" s="180"/>
      <c r="S42" s="180"/>
      <c r="T42" s="180"/>
      <c r="U42" s="180"/>
      <c r="V42" s="180"/>
      <c r="W42" s="180"/>
      <c r="X42" s="180"/>
      <c r="Y42" s="180"/>
      <c r="Z42" s="180"/>
      <c r="AA42" s="180"/>
      <c r="AC42" s="153" t="s">
        <v>661</v>
      </c>
      <c r="AD42" s="140" t="s">
        <v>662</v>
      </c>
      <c r="AE42" s="140" t="s">
        <v>603</v>
      </c>
      <c r="AF42" s="144">
        <v>2.85</v>
      </c>
      <c r="AG42" s="133"/>
      <c r="AH42" s="132"/>
    </row>
    <row r="43" spans="1:34" s="152" customFormat="1" ht="13.5" customHeight="1">
      <c r="A43" s="180"/>
      <c r="B43" s="509" t="s">
        <v>663</v>
      </c>
      <c r="C43" s="497">
        <v>3.3000000000000002E-2</v>
      </c>
      <c r="D43" s="489">
        <f>C43*$D$5</f>
        <v>5.28</v>
      </c>
      <c r="E43" s="200">
        <v>0</v>
      </c>
      <c r="F43" s="512">
        <f t="shared" si="0"/>
        <v>0</v>
      </c>
      <c r="G43" s="197">
        <v>0</v>
      </c>
      <c r="H43" s="512">
        <f t="shared" si="1"/>
        <v>0</v>
      </c>
      <c r="I43" s="200">
        <v>9</v>
      </c>
      <c r="J43" s="512">
        <f t="shared" si="4"/>
        <v>47.52</v>
      </c>
      <c r="K43" s="200">
        <v>13.08</v>
      </c>
      <c r="L43" s="512">
        <f t="shared" si="2"/>
        <v>69.062399999999997</v>
      </c>
      <c r="M43" s="180"/>
      <c r="N43" s="180"/>
      <c r="O43" s="180"/>
      <c r="P43" s="180"/>
      <c r="Q43" s="180"/>
      <c r="R43" s="180"/>
      <c r="S43" s="180"/>
      <c r="T43" s="180"/>
      <c r="U43" s="180"/>
      <c r="V43" s="180"/>
      <c r="W43" s="180"/>
      <c r="X43" s="180"/>
      <c r="Y43" s="180"/>
      <c r="Z43" s="180"/>
      <c r="AA43" s="180"/>
      <c r="AC43" s="153" t="s">
        <v>661</v>
      </c>
      <c r="AD43" s="140" t="s">
        <v>664</v>
      </c>
      <c r="AE43" s="140" t="s">
        <v>603</v>
      </c>
      <c r="AF43" s="144">
        <v>5.34</v>
      </c>
      <c r="AG43" s="133"/>
      <c r="AH43" s="132"/>
    </row>
    <row r="44" spans="1:34" s="152" customFormat="1" ht="13.5" customHeight="1">
      <c r="A44" s="180"/>
      <c r="B44" s="509" t="s">
        <v>665</v>
      </c>
      <c r="C44" s="497">
        <v>4</v>
      </c>
      <c r="D44" s="489">
        <f>C44</f>
        <v>4</v>
      </c>
      <c r="E44" s="200">
        <v>5.52</v>
      </c>
      <c r="F44" s="512">
        <f t="shared" si="0"/>
        <v>22.08</v>
      </c>
      <c r="G44" s="197">
        <f>I44</f>
        <v>28</v>
      </c>
      <c r="H44" s="512">
        <f t="shared" si="1"/>
        <v>112</v>
      </c>
      <c r="I44" s="200">
        <v>28</v>
      </c>
      <c r="J44" s="512">
        <f t="shared" si="4"/>
        <v>112</v>
      </c>
      <c r="K44" s="200">
        <v>0</v>
      </c>
      <c r="L44" s="512">
        <f t="shared" si="2"/>
        <v>0</v>
      </c>
      <c r="M44" s="180"/>
      <c r="N44" s="180"/>
      <c r="O44" s="180"/>
      <c r="P44" s="180"/>
      <c r="Q44" s="180"/>
      <c r="R44" s="180"/>
      <c r="S44" s="180"/>
      <c r="T44" s="180"/>
      <c r="U44" s="180"/>
      <c r="V44" s="180"/>
      <c r="W44" s="180"/>
      <c r="X44" s="180"/>
      <c r="Y44" s="180"/>
      <c r="Z44" s="180"/>
      <c r="AA44" s="180"/>
      <c r="AC44" s="153" t="s">
        <v>666</v>
      </c>
      <c r="AD44" s="140" t="s">
        <v>667</v>
      </c>
      <c r="AE44" s="140" t="s">
        <v>603</v>
      </c>
      <c r="AF44" s="144">
        <v>41</v>
      </c>
      <c r="AG44" s="133"/>
      <c r="AH44" s="132"/>
    </row>
    <row r="45" spans="1:34" s="152" customFormat="1" ht="13.5" customHeight="1">
      <c r="A45" s="180"/>
      <c r="B45" s="509" t="s">
        <v>668</v>
      </c>
      <c r="C45" s="497">
        <v>4</v>
      </c>
      <c r="D45" s="489">
        <f>C45</f>
        <v>4</v>
      </c>
      <c r="E45" s="200">
        <v>9.07</v>
      </c>
      <c r="F45" s="512">
        <f t="shared" si="0"/>
        <v>36.28</v>
      </c>
      <c r="G45" s="197">
        <v>29.27</v>
      </c>
      <c r="H45" s="512">
        <f t="shared" si="1"/>
        <v>117.08</v>
      </c>
      <c r="I45" s="200">
        <v>35</v>
      </c>
      <c r="J45" s="512">
        <f t="shared" si="4"/>
        <v>140</v>
      </c>
      <c r="K45" s="200">
        <v>38</v>
      </c>
      <c r="L45" s="512">
        <f t="shared" si="2"/>
        <v>152</v>
      </c>
      <c r="M45" s="180"/>
      <c r="N45" s="180"/>
      <c r="O45" s="180"/>
      <c r="P45" s="180"/>
      <c r="Q45" s="180"/>
      <c r="R45" s="180"/>
      <c r="S45" s="180"/>
      <c r="T45" s="180"/>
      <c r="U45" s="180"/>
      <c r="V45" s="180"/>
      <c r="W45" s="180"/>
      <c r="X45" s="180"/>
      <c r="Y45" s="180"/>
      <c r="Z45" s="180"/>
      <c r="AA45" s="180"/>
      <c r="AC45" s="154"/>
      <c r="AD45" s="136"/>
      <c r="AE45" s="145"/>
      <c r="AF45" s="135"/>
      <c r="AG45" s="133"/>
      <c r="AH45" s="132"/>
    </row>
    <row r="46" spans="1:34" s="152" customFormat="1" ht="13.5" customHeight="1">
      <c r="A46" s="180"/>
      <c r="B46" s="509" t="s">
        <v>669</v>
      </c>
      <c r="C46" s="497">
        <v>4</v>
      </c>
      <c r="D46" s="489">
        <f>C46</f>
        <v>4</v>
      </c>
      <c r="E46" s="200">
        <v>12.69</v>
      </c>
      <c r="F46" s="512">
        <f t="shared" si="0"/>
        <v>50.76</v>
      </c>
      <c r="G46" s="197">
        <v>32.04</v>
      </c>
      <c r="H46" s="512">
        <f t="shared" si="1"/>
        <v>128.16</v>
      </c>
      <c r="I46" s="200">
        <v>42</v>
      </c>
      <c r="J46" s="512">
        <f t="shared" si="4"/>
        <v>168</v>
      </c>
      <c r="K46" s="200">
        <v>45</v>
      </c>
      <c r="L46" s="512">
        <f t="shared" si="2"/>
        <v>180</v>
      </c>
      <c r="M46" s="180"/>
      <c r="N46" s="180"/>
      <c r="O46" s="180"/>
      <c r="P46" s="180"/>
      <c r="Q46" s="180"/>
      <c r="R46" s="180"/>
      <c r="S46" s="180"/>
      <c r="T46" s="180"/>
      <c r="U46" s="180"/>
      <c r="V46" s="180"/>
      <c r="W46" s="180"/>
      <c r="X46" s="180"/>
      <c r="Y46" s="180"/>
      <c r="Z46" s="180"/>
      <c r="AA46" s="180"/>
      <c r="AC46" s="154"/>
      <c r="AD46" s="136"/>
      <c r="AE46" s="137"/>
      <c r="AF46" s="134"/>
      <c r="AG46" s="133"/>
      <c r="AH46" s="132"/>
    </row>
    <row r="47" spans="1:34" s="152" customFormat="1" ht="13.5" customHeight="1">
      <c r="A47" s="180"/>
      <c r="B47" s="509" t="s">
        <v>670</v>
      </c>
      <c r="C47" s="497">
        <v>4.4999999999999998E-2</v>
      </c>
      <c r="D47" s="489">
        <f>C47*$D$5</f>
        <v>7.1999999999999993</v>
      </c>
      <c r="E47" s="200">
        <v>16.600000000000001</v>
      </c>
      <c r="F47" s="512">
        <f t="shared" si="0"/>
        <v>119.52</v>
      </c>
      <c r="G47" s="197">
        <v>13.51</v>
      </c>
      <c r="H47" s="512">
        <f t="shared" si="1"/>
        <v>97.271999999999991</v>
      </c>
      <c r="I47" s="200">
        <v>12</v>
      </c>
      <c r="J47" s="512">
        <f t="shared" si="4"/>
        <v>86.399999999999991</v>
      </c>
      <c r="K47" s="200">
        <v>88</v>
      </c>
      <c r="L47" s="512">
        <f t="shared" si="2"/>
        <v>633.59999999999991</v>
      </c>
      <c r="M47" s="180"/>
      <c r="N47" s="180"/>
      <c r="O47" s="180"/>
      <c r="P47" s="180"/>
      <c r="Q47" s="180"/>
      <c r="R47" s="180"/>
      <c r="S47" s="180"/>
      <c r="T47" s="180"/>
      <c r="U47" s="180"/>
      <c r="V47" s="180"/>
      <c r="W47" s="180"/>
      <c r="X47" s="180"/>
      <c r="Y47" s="180"/>
      <c r="Z47" s="180"/>
      <c r="AA47" s="180"/>
    </row>
    <row r="48" spans="1:34" s="152" customFormat="1" ht="13.5" customHeight="1">
      <c r="A48" s="180"/>
      <c r="B48" s="509" t="s">
        <v>671</v>
      </c>
      <c r="C48" s="497">
        <v>3.2000000000000001E-2</v>
      </c>
      <c r="D48" s="489">
        <f>C48*$D$5</f>
        <v>5.12</v>
      </c>
      <c r="E48" s="200">
        <v>19.98</v>
      </c>
      <c r="F48" s="512">
        <f t="shared" si="0"/>
        <v>102.2976</v>
      </c>
      <c r="G48" s="197">
        <f>I48</f>
        <v>15</v>
      </c>
      <c r="H48" s="512">
        <f t="shared" si="1"/>
        <v>76.8</v>
      </c>
      <c r="I48" s="200">
        <v>15</v>
      </c>
      <c r="J48" s="512">
        <f t="shared" si="4"/>
        <v>76.8</v>
      </c>
      <c r="K48" s="200">
        <v>54</v>
      </c>
      <c r="L48" s="512">
        <f t="shared" si="2"/>
        <v>276.48</v>
      </c>
      <c r="M48" s="180"/>
      <c r="N48" s="180"/>
      <c r="O48" s="180"/>
      <c r="P48" s="180"/>
      <c r="Q48" s="180"/>
      <c r="R48" s="180"/>
      <c r="S48" s="180"/>
      <c r="T48" s="180"/>
      <c r="U48" s="180"/>
      <c r="V48" s="180"/>
      <c r="W48" s="180"/>
      <c r="X48" s="180"/>
      <c r="Y48" s="180"/>
      <c r="Z48" s="180"/>
      <c r="AA48" s="180"/>
    </row>
    <row r="49" spans="1:27" s="152" customFormat="1" ht="13.5" customHeight="1">
      <c r="A49" s="180"/>
      <c r="B49" s="509" t="s">
        <v>672</v>
      </c>
      <c r="C49" s="497">
        <v>4.4999999999999998E-2</v>
      </c>
      <c r="D49" s="489">
        <f>C49*$D$5</f>
        <v>7.1999999999999993</v>
      </c>
      <c r="E49" s="200">
        <v>8.6999999999999993</v>
      </c>
      <c r="F49" s="512">
        <f t="shared" si="0"/>
        <v>62.639999999999986</v>
      </c>
      <c r="G49" s="197">
        <v>29.4</v>
      </c>
      <c r="H49" s="512">
        <f t="shared" si="1"/>
        <v>211.67999999999998</v>
      </c>
      <c r="I49" s="200">
        <v>28</v>
      </c>
      <c r="J49" s="512">
        <f t="shared" si="4"/>
        <v>201.59999999999997</v>
      </c>
      <c r="K49" s="200">
        <v>120</v>
      </c>
      <c r="L49" s="512">
        <f t="shared" si="2"/>
        <v>863.99999999999989</v>
      </c>
      <c r="M49" s="180"/>
      <c r="N49" s="180"/>
      <c r="O49" s="180"/>
      <c r="P49" s="180"/>
      <c r="Q49" s="180"/>
      <c r="R49" s="180"/>
      <c r="S49" s="180"/>
      <c r="T49" s="180"/>
      <c r="U49" s="180"/>
      <c r="V49" s="180"/>
      <c r="W49" s="180"/>
      <c r="X49" s="180"/>
      <c r="Y49" s="180"/>
      <c r="Z49" s="180"/>
      <c r="AA49" s="180"/>
    </row>
    <row r="50" spans="1:27" s="152" customFormat="1" ht="13.5" customHeight="1">
      <c r="A50" s="180"/>
      <c r="B50" s="509" t="s">
        <v>673</v>
      </c>
      <c r="C50" s="497">
        <v>1</v>
      </c>
      <c r="D50" s="489">
        <f t="shared" ref="D50:D58" si="5">C50</f>
        <v>1</v>
      </c>
      <c r="E50" s="200">
        <v>23.14</v>
      </c>
      <c r="F50" s="512">
        <f t="shared" si="0"/>
        <v>23.14</v>
      </c>
      <c r="G50" s="197">
        <f>I50</f>
        <v>32</v>
      </c>
      <c r="H50" s="512">
        <f t="shared" si="1"/>
        <v>32</v>
      </c>
      <c r="I50" s="200">
        <v>32</v>
      </c>
      <c r="J50" s="512">
        <f t="shared" si="4"/>
        <v>32</v>
      </c>
      <c r="K50" s="200">
        <v>55</v>
      </c>
      <c r="L50" s="512">
        <f t="shared" si="2"/>
        <v>55</v>
      </c>
      <c r="M50" s="180"/>
      <c r="N50" s="180"/>
      <c r="O50" s="180"/>
      <c r="P50" s="180"/>
      <c r="Q50" s="180"/>
      <c r="R50" s="180"/>
      <c r="S50" s="180"/>
      <c r="T50" s="180"/>
      <c r="U50" s="180"/>
      <c r="V50" s="180"/>
      <c r="W50" s="180"/>
      <c r="X50" s="180"/>
      <c r="Y50" s="180"/>
      <c r="Z50" s="180"/>
      <c r="AA50" s="180"/>
    </row>
    <row r="51" spans="1:27" s="152" customFormat="1" ht="13.5" customHeight="1">
      <c r="A51" s="180"/>
      <c r="B51" s="509" t="s">
        <v>673</v>
      </c>
      <c r="C51" s="497">
        <v>1</v>
      </c>
      <c r="D51" s="489">
        <f t="shared" si="5"/>
        <v>1</v>
      </c>
      <c r="E51" s="200">
        <v>0</v>
      </c>
      <c r="F51" s="512">
        <f t="shared" si="0"/>
        <v>0</v>
      </c>
      <c r="G51" s="197">
        <f>I51</f>
        <v>32</v>
      </c>
      <c r="H51" s="512">
        <f t="shared" si="1"/>
        <v>32</v>
      </c>
      <c r="I51" s="200">
        <v>32</v>
      </c>
      <c r="J51" s="512">
        <f t="shared" si="4"/>
        <v>32</v>
      </c>
      <c r="K51" s="200">
        <v>55</v>
      </c>
      <c r="L51" s="512">
        <f t="shared" si="2"/>
        <v>55</v>
      </c>
      <c r="M51" s="180"/>
      <c r="N51" s="180"/>
      <c r="O51" s="180"/>
      <c r="P51" s="180"/>
      <c r="Q51" s="180"/>
      <c r="R51" s="180"/>
      <c r="S51" s="180"/>
      <c r="T51" s="180"/>
      <c r="U51" s="180"/>
      <c r="V51" s="180"/>
      <c r="W51" s="180"/>
      <c r="X51" s="180"/>
      <c r="Y51" s="180"/>
      <c r="Z51" s="180"/>
      <c r="AA51" s="180"/>
    </row>
    <row r="52" spans="1:27" s="152" customFormat="1" ht="13.5" customHeight="1">
      <c r="A52" s="180"/>
      <c r="B52" s="509" t="s">
        <v>674</v>
      </c>
      <c r="C52" s="497">
        <v>1</v>
      </c>
      <c r="D52" s="489">
        <f t="shared" si="5"/>
        <v>1</v>
      </c>
      <c r="E52" s="200">
        <v>25.41</v>
      </c>
      <c r="F52" s="512">
        <f t="shared" si="0"/>
        <v>25.41</v>
      </c>
      <c r="G52" s="197">
        <f>E52</f>
        <v>25.41</v>
      </c>
      <c r="H52" s="512">
        <f t="shared" si="1"/>
        <v>25.41</v>
      </c>
      <c r="I52" s="200">
        <v>12</v>
      </c>
      <c r="J52" s="512">
        <f t="shared" si="4"/>
        <v>12</v>
      </c>
      <c r="K52" s="200">
        <v>94</v>
      </c>
      <c r="L52" s="512">
        <f t="shared" si="2"/>
        <v>94</v>
      </c>
      <c r="M52" s="180"/>
      <c r="N52" s="180"/>
      <c r="O52" s="180"/>
      <c r="P52" s="180"/>
      <c r="Q52" s="180"/>
      <c r="R52" s="180"/>
      <c r="S52" s="180"/>
      <c r="T52" s="180"/>
      <c r="U52" s="180"/>
      <c r="V52" s="180"/>
      <c r="W52" s="180"/>
      <c r="X52" s="180"/>
      <c r="Y52" s="180"/>
      <c r="Z52" s="180"/>
      <c r="AA52" s="180"/>
    </row>
    <row r="53" spans="1:27" s="152" customFormat="1" ht="13.5" customHeight="1">
      <c r="A53" s="180"/>
      <c r="B53" s="509" t="s">
        <v>675</v>
      </c>
      <c r="C53" s="497">
        <v>1</v>
      </c>
      <c r="D53" s="489">
        <f t="shared" si="5"/>
        <v>1</v>
      </c>
      <c r="E53" s="200">
        <v>60.54</v>
      </c>
      <c r="F53" s="512">
        <f t="shared" si="0"/>
        <v>60.54</v>
      </c>
      <c r="G53" s="197">
        <v>72</v>
      </c>
      <c r="H53" s="512">
        <f t="shared" si="1"/>
        <v>72</v>
      </c>
      <c r="I53" s="200">
        <v>98</v>
      </c>
      <c r="J53" s="512">
        <f t="shared" si="4"/>
        <v>98</v>
      </c>
      <c r="K53" s="200">
        <v>89.25</v>
      </c>
      <c r="L53" s="512">
        <f t="shared" si="2"/>
        <v>89.25</v>
      </c>
      <c r="M53" s="180"/>
      <c r="N53" s="180"/>
      <c r="O53" s="180"/>
      <c r="P53" s="180"/>
      <c r="Q53" s="180"/>
      <c r="R53" s="180"/>
      <c r="S53" s="180"/>
      <c r="T53" s="180"/>
      <c r="U53" s="180"/>
      <c r="V53" s="180"/>
      <c r="W53" s="180"/>
      <c r="X53" s="180"/>
      <c r="Y53" s="180"/>
      <c r="Z53" s="180"/>
      <c r="AA53" s="180"/>
    </row>
    <row r="54" spans="1:27" s="152" customFormat="1" ht="13.5" customHeight="1">
      <c r="A54" s="180"/>
      <c r="B54" s="509" t="s">
        <v>676</v>
      </c>
      <c r="C54" s="497">
        <v>3</v>
      </c>
      <c r="D54" s="489">
        <f t="shared" si="5"/>
        <v>3</v>
      </c>
      <c r="E54" s="200">
        <v>21.85</v>
      </c>
      <c r="F54" s="512">
        <f t="shared" si="0"/>
        <v>65.550000000000011</v>
      </c>
      <c r="G54" s="197">
        <f>E54</f>
        <v>21.85</v>
      </c>
      <c r="H54" s="512">
        <f t="shared" si="1"/>
        <v>65.550000000000011</v>
      </c>
      <c r="I54" s="200">
        <v>4</v>
      </c>
      <c r="J54" s="512">
        <f t="shared" si="4"/>
        <v>12</v>
      </c>
      <c r="K54" s="200">
        <v>83</v>
      </c>
      <c r="L54" s="512">
        <f t="shared" si="2"/>
        <v>249</v>
      </c>
      <c r="M54" s="180"/>
      <c r="N54" s="180"/>
      <c r="O54" s="180"/>
      <c r="P54" s="180"/>
      <c r="Q54" s="180"/>
      <c r="R54" s="180"/>
      <c r="S54" s="180"/>
      <c r="T54" s="180"/>
      <c r="U54" s="180"/>
      <c r="V54" s="180"/>
      <c r="W54" s="180"/>
      <c r="X54" s="180"/>
      <c r="Y54" s="180"/>
      <c r="Z54" s="180"/>
      <c r="AA54" s="180"/>
    </row>
    <row r="55" spans="1:27" s="152" customFormat="1" ht="13.5" customHeight="1">
      <c r="A55" s="180"/>
      <c r="B55" s="509" t="s">
        <v>677</v>
      </c>
      <c r="C55" s="497">
        <v>3</v>
      </c>
      <c r="D55" s="489">
        <f t="shared" si="5"/>
        <v>3</v>
      </c>
      <c r="E55" s="200">
        <v>14.82</v>
      </c>
      <c r="F55" s="512">
        <f t="shared" si="0"/>
        <v>44.46</v>
      </c>
      <c r="G55" s="197">
        <f>E55</f>
        <v>14.82</v>
      </c>
      <c r="H55" s="512">
        <f t="shared" si="1"/>
        <v>44.46</v>
      </c>
      <c r="I55" s="200">
        <v>4</v>
      </c>
      <c r="J55" s="512">
        <f t="shared" si="4"/>
        <v>12</v>
      </c>
      <c r="K55" s="200">
        <v>64</v>
      </c>
      <c r="L55" s="512">
        <f t="shared" si="2"/>
        <v>192</v>
      </c>
      <c r="M55" s="180"/>
      <c r="N55" s="180"/>
      <c r="O55" s="180"/>
      <c r="P55" s="180"/>
      <c r="Q55" s="180"/>
      <c r="R55" s="180"/>
      <c r="S55" s="180"/>
      <c r="T55" s="180"/>
      <c r="U55" s="180"/>
      <c r="V55" s="180"/>
      <c r="W55" s="180"/>
      <c r="X55" s="180"/>
      <c r="Y55" s="180"/>
      <c r="Z55" s="180"/>
      <c r="AA55" s="180"/>
    </row>
    <row r="56" spans="1:27" s="152" customFormat="1" ht="14.5" customHeight="1">
      <c r="A56" s="180"/>
      <c r="B56" s="509" t="s">
        <v>678</v>
      </c>
      <c r="C56" s="497">
        <v>1</v>
      </c>
      <c r="D56" s="489">
        <f t="shared" si="5"/>
        <v>1</v>
      </c>
      <c r="E56" s="200">
        <v>66.680000000000007</v>
      </c>
      <c r="F56" s="512">
        <f t="shared" si="0"/>
        <v>66.680000000000007</v>
      </c>
      <c r="G56" s="197">
        <f>E56</f>
        <v>66.680000000000007</v>
      </c>
      <c r="H56" s="512">
        <f t="shared" si="1"/>
        <v>66.680000000000007</v>
      </c>
      <c r="I56" s="200"/>
      <c r="J56" s="512">
        <f t="shared" si="4"/>
        <v>0</v>
      </c>
      <c r="K56" s="200">
        <v>4</v>
      </c>
      <c r="L56" s="512">
        <f t="shared" si="2"/>
        <v>4</v>
      </c>
      <c r="M56" s="180"/>
      <c r="N56" s="180"/>
      <c r="O56" s="180"/>
      <c r="P56" s="180"/>
      <c r="Q56" s="180"/>
      <c r="R56" s="180"/>
      <c r="S56" s="180"/>
      <c r="T56" s="180"/>
      <c r="U56" s="180"/>
      <c r="V56" s="180"/>
      <c r="W56" s="180"/>
      <c r="X56" s="180"/>
      <c r="Y56" s="180"/>
      <c r="Z56" s="180"/>
      <c r="AA56" s="180"/>
    </row>
    <row r="57" spans="1:27" s="152" customFormat="1">
      <c r="A57" s="180"/>
      <c r="B57" s="509" t="s">
        <v>679</v>
      </c>
      <c r="C57" s="497">
        <v>1</v>
      </c>
      <c r="D57" s="489">
        <f t="shared" si="5"/>
        <v>1</v>
      </c>
      <c r="E57" s="200">
        <v>0</v>
      </c>
      <c r="F57" s="512">
        <f t="shared" si="0"/>
        <v>0</v>
      </c>
      <c r="G57" s="197">
        <v>0</v>
      </c>
      <c r="H57" s="512">
        <f t="shared" si="1"/>
        <v>0</v>
      </c>
      <c r="I57" s="200"/>
      <c r="J57" s="512">
        <f t="shared" si="4"/>
        <v>0</v>
      </c>
      <c r="K57" s="200">
        <v>3</v>
      </c>
      <c r="L57" s="512">
        <f t="shared" si="2"/>
        <v>3</v>
      </c>
      <c r="M57" s="180"/>
      <c r="N57" s="180"/>
      <c r="O57" s="180"/>
      <c r="P57" s="180"/>
      <c r="Q57" s="180"/>
      <c r="R57" s="180"/>
      <c r="S57" s="180"/>
      <c r="T57" s="180"/>
      <c r="U57" s="180"/>
      <c r="V57" s="180"/>
      <c r="W57" s="180"/>
      <c r="X57" s="180"/>
      <c r="Y57" s="180"/>
      <c r="Z57" s="180"/>
      <c r="AA57" s="180"/>
    </row>
    <row r="58" spans="1:27" s="152" customFormat="1" ht="13.5" customHeight="1">
      <c r="A58" s="180"/>
      <c r="B58" s="509" t="s">
        <v>680</v>
      </c>
      <c r="C58" s="497">
        <v>3</v>
      </c>
      <c r="D58" s="489">
        <f t="shared" si="5"/>
        <v>3</v>
      </c>
      <c r="E58" s="200">
        <v>0</v>
      </c>
      <c r="F58" s="512">
        <f t="shared" si="0"/>
        <v>0</v>
      </c>
      <c r="G58" s="197">
        <f>I58</f>
        <v>24.9</v>
      </c>
      <c r="H58" s="512">
        <f t="shared" si="1"/>
        <v>74.699999999999989</v>
      </c>
      <c r="I58" s="200">
        <v>24.9</v>
      </c>
      <c r="J58" s="512">
        <f t="shared" si="4"/>
        <v>74.699999999999989</v>
      </c>
      <c r="K58" s="200">
        <v>124</v>
      </c>
      <c r="L58" s="512">
        <f t="shared" si="2"/>
        <v>372</v>
      </c>
      <c r="M58" s="180"/>
      <c r="N58" s="180"/>
      <c r="O58" s="180"/>
      <c r="P58" s="180"/>
      <c r="Q58" s="180"/>
      <c r="R58" s="180"/>
      <c r="S58" s="180"/>
      <c r="T58" s="180"/>
      <c r="U58" s="180"/>
      <c r="V58" s="180"/>
      <c r="W58" s="180"/>
      <c r="X58" s="180"/>
      <c r="Y58" s="180"/>
      <c r="Z58" s="180"/>
      <c r="AA58" s="180"/>
    </row>
    <row r="59" spans="1:27" s="152" customFormat="1" ht="13.5" customHeight="1">
      <c r="A59" s="180"/>
      <c r="B59" s="509" t="s">
        <v>681</v>
      </c>
      <c r="C59" s="497">
        <v>2.5000000000000001E-2</v>
      </c>
      <c r="D59" s="489">
        <f>C59*$D$5</f>
        <v>4</v>
      </c>
      <c r="E59" s="200">
        <v>23.25</v>
      </c>
      <c r="F59" s="512">
        <f t="shared" si="0"/>
        <v>93</v>
      </c>
      <c r="G59" s="197">
        <v>20.059999999999999</v>
      </c>
      <c r="H59" s="512">
        <f t="shared" si="1"/>
        <v>80.239999999999995</v>
      </c>
      <c r="I59" s="200">
        <v>23.25</v>
      </c>
      <c r="J59" s="512">
        <f t="shared" si="4"/>
        <v>93</v>
      </c>
      <c r="K59" s="200">
        <v>59</v>
      </c>
      <c r="L59" s="512">
        <f t="shared" si="2"/>
        <v>236</v>
      </c>
      <c r="M59" s="180"/>
      <c r="N59" s="180"/>
      <c r="O59" s="180"/>
      <c r="P59" s="180"/>
      <c r="Q59" s="180"/>
      <c r="R59" s="180"/>
      <c r="S59" s="180"/>
      <c r="T59" s="180"/>
      <c r="U59" s="180"/>
      <c r="V59" s="180"/>
      <c r="W59" s="180"/>
      <c r="X59" s="180"/>
      <c r="Y59" s="180"/>
      <c r="Z59" s="180"/>
      <c r="AA59" s="180"/>
    </row>
    <row r="60" spans="1:27" s="152" customFormat="1" ht="13.5" customHeight="1">
      <c r="A60" s="180"/>
      <c r="B60" s="509" t="s">
        <v>682</v>
      </c>
      <c r="C60" s="497">
        <v>2.5000000000000001E-2</v>
      </c>
      <c r="D60" s="489">
        <f>C60*$D$5</f>
        <v>4</v>
      </c>
      <c r="E60" s="200">
        <v>23.27</v>
      </c>
      <c r="F60" s="512">
        <f t="shared" si="0"/>
        <v>93.08</v>
      </c>
      <c r="G60" s="197">
        <f>I60</f>
        <v>23.27</v>
      </c>
      <c r="H60" s="512">
        <f t="shared" si="1"/>
        <v>93.08</v>
      </c>
      <c r="I60" s="200">
        <v>23.27</v>
      </c>
      <c r="J60" s="512">
        <f t="shared" si="4"/>
        <v>93.08</v>
      </c>
      <c r="K60" s="200">
        <v>55</v>
      </c>
      <c r="L60" s="512">
        <f t="shared" si="2"/>
        <v>220</v>
      </c>
      <c r="M60" s="180"/>
      <c r="N60" s="180"/>
      <c r="O60" s="180"/>
      <c r="P60" s="180"/>
      <c r="Q60" s="180"/>
      <c r="R60" s="180"/>
      <c r="S60" s="180"/>
      <c r="T60" s="180"/>
      <c r="U60" s="180"/>
      <c r="V60" s="180"/>
      <c r="W60" s="180"/>
      <c r="X60" s="180"/>
      <c r="Y60" s="180"/>
      <c r="Z60" s="180"/>
      <c r="AA60" s="180"/>
    </row>
    <row r="61" spans="1:27" s="152" customFormat="1" ht="13.5" customHeight="1">
      <c r="A61" s="180"/>
      <c r="B61" s="509" t="s">
        <v>683</v>
      </c>
      <c r="C61" s="497">
        <v>2.5000000000000001E-2</v>
      </c>
      <c r="D61" s="489">
        <f>C61*$D$5</f>
        <v>4</v>
      </c>
      <c r="E61" s="200">
        <v>10.5</v>
      </c>
      <c r="F61" s="512">
        <f t="shared" si="0"/>
        <v>42</v>
      </c>
      <c r="G61" s="197">
        <f>E61</f>
        <v>10.5</v>
      </c>
      <c r="H61" s="512">
        <f t="shared" si="1"/>
        <v>42</v>
      </c>
      <c r="I61" s="200">
        <v>10.5</v>
      </c>
      <c r="J61" s="512">
        <f t="shared" si="4"/>
        <v>42</v>
      </c>
      <c r="K61" s="200">
        <v>50</v>
      </c>
      <c r="L61" s="512">
        <f t="shared" si="2"/>
        <v>200</v>
      </c>
      <c r="M61" s="180"/>
      <c r="N61" s="180"/>
      <c r="O61" s="180"/>
      <c r="P61" s="180"/>
      <c r="Q61" s="180"/>
      <c r="R61" s="180"/>
      <c r="S61" s="180"/>
      <c r="T61" s="180"/>
      <c r="U61" s="180"/>
      <c r="V61" s="180"/>
      <c r="W61" s="180"/>
      <c r="X61" s="180"/>
      <c r="Y61" s="180"/>
      <c r="Z61" s="180"/>
      <c r="AA61" s="180"/>
    </row>
    <row r="62" spans="1:27" s="152" customFormat="1" ht="13.5" customHeight="1">
      <c r="A62" s="180"/>
      <c r="B62" s="509" t="s">
        <v>684</v>
      </c>
      <c r="C62" s="497">
        <v>0.02</v>
      </c>
      <c r="D62" s="489">
        <f>C62*$D$5</f>
        <v>3.2</v>
      </c>
      <c r="E62" s="200">
        <v>0</v>
      </c>
      <c r="F62" s="512">
        <f t="shared" si="0"/>
        <v>0</v>
      </c>
      <c r="G62" s="197">
        <v>0</v>
      </c>
      <c r="H62" s="512">
        <f t="shared" si="1"/>
        <v>0</v>
      </c>
      <c r="I62" s="200">
        <v>3.6</v>
      </c>
      <c r="J62" s="512">
        <f t="shared" si="4"/>
        <v>11.520000000000001</v>
      </c>
      <c r="K62" s="200">
        <v>16</v>
      </c>
      <c r="L62" s="512">
        <f t="shared" si="2"/>
        <v>51.2</v>
      </c>
      <c r="M62" s="180"/>
      <c r="N62" s="180"/>
      <c r="O62" s="180"/>
      <c r="P62" s="180"/>
      <c r="Q62" s="180"/>
      <c r="R62" s="180"/>
      <c r="S62" s="180"/>
      <c r="T62" s="180"/>
      <c r="U62" s="180"/>
      <c r="V62" s="180"/>
      <c r="W62" s="180"/>
      <c r="X62" s="180"/>
      <c r="Y62" s="180"/>
      <c r="Z62" s="180"/>
      <c r="AA62" s="180"/>
    </row>
    <row r="63" spans="1:27" s="152" customFormat="1" ht="13.5" customHeight="1">
      <c r="A63" s="180"/>
      <c r="B63" s="509" t="s">
        <v>685</v>
      </c>
      <c r="C63" s="497">
        <v>2</v>
      </c>
      <c r="D63" s="489">
        <f>C63</f>
        <v>2</v>
      </c>
      <c r="E63" s="200">
        <v>164.8</v>
      </c>
      <c r="F63" s="512">
        <f t="shared" si="0"/>
        <v>329.6</v>
      </c>
      <c r="G63" s="197">
        <v>147</v>
      </c>
      <c r="H63" s="512">
        <f t="shared" si="1"/>
        <v>294</v>
      </c>
      <c r="I63" s="200">
        <v>76</v>
      </c>
      <c r="J63" s="512">
        <f t="shared" si="4"/>
        <v>152</v>
      </c>
      <c r="K63" s="200">
        <v>254</v>
      </c>
      <c r="L63" s="512">
        <f t="shared" si="2"/>
        <v>508</v>
      </c>
      <c r="M63" s="180"/>
      <c r="N63" s="180"/>
      <c r="O63" s="180"/>
      <c r="P63" s="180"/>
      <c r="Q63" s="180"/>
      <c r="R63" s="180"/>
      <c r="S63" s="180"/>
      <c r="T63" s="180"/>
      <c r="U63" s="180"/>
      <c r="V63" s="180"/>
      <c r="W63" s="180"/>
      <c r="X63" s="180"/>
      <c r="Y63" s="180"/>
      <c r="Z63" s="180"/>
      <c r="AA63" s="180"/>
    </row>
    <row r="64" spans="1:27" s="152" customFormat="1" ht="13.5" customHeight="1">
      <c r="A64" s="180"/>
      <c r="B64" s="509" t="s">
        <v>686</v>
      </c>
      <c r="C64" s="497">
        <v>0.15</v>
      </c>
      <c r="D64" s="489">
        <f>C64*$D$5</f>
        <v>24</v>
      </c>
      <c r="E64" s="200">
        <v>4.53</v>
      </c>
      <c r="F64" s="512">
        <f t="shared" ref="F64:F90" si="6">E64*D64</f>
        <v>108.72</v>
      </c>
      <c r="G64" s="197">
        <f>I64</f>
        <v>7</v>
      </c>
      <c r="H64" s="512">
        <f t="shared" si="1"/>
        <v>168</v>
      </c>
      <c r="I64" s="200">
        <v>7</v>
      </c>
      <c r="J64" s="512">
        <f t="shared" si="4"/>
        <v>168</v>
      </c>
      <c r="K64" s="200">
        <v>47</v>
      </c>
      <c r="L64" s="512">
        <f t="shared" si="2"/>
        <v>1128</v>
      </c>
      <c r="M64" s="180"/>
      <c r="N64" s="180"/>
      <c r="O64" s="180"/>
      <c r="P64" s="180"/>
      <c r="Q64" s="180"/>
      <c r="R64" s="180"/>
      <c r="S64" s="180"/>
      <c r="T64" s="180"/>
      <c r="U64" s="180"/>
      <c r="V64" s="180"/>
      <c r="W64" s="180"/>
      <c r="X64" s="180"/>
      <c r="Y64" s="180"/>
      <c r="Z64" s="180"/>
      <c r="AA64" s="180"/>
    </row>
    <row r="65" spans="1:27" s="152" customFormat="1" ht="13.5" customHeight="1">
      <c r="A65" s="180"/>
      <c r="B65" s="509" t="s">
        <v>687</v>
      </c>
      <c r="C65" s="497">
        <v>1</v>
      </c>
      <c r="D65" s="489">
        <f>C65</f>
        <v>1</v>
      </c>
      <c r="E65" s="200">
        <v>157.5</v>
      </c>
      <c r="F65" s="512">
        <f t="shared" si="6"/>
        <v>157.5</v>
      </c>
      <c r="G65" s="197">
        <f>E65</f>
        <v>157.5</v>
      </c>
      <c r="H65" s="512">
        <f t="shared" si="1"/>
        <v>157.5</v>
      </c>
      <c r="I65" s="200">
        <v>130</v>
      </c>
      <c r="J65" s="512">
        <f t="shared" si="4"/>
        <v>130</v>
      </c>
      <c r="K65" s="200">
        <v>251</v>
      </c>
      <c r="L65" s="512">
        <f t="shared" si="2"/>
        <v>251</v>
      </c>
      <c r="M65" s="180"/>
      <c r="N65" s="180"/>
      <c r="O65" s="180"/>
      <c r="P65" s="180"/>
      <c r="Q65" s="180"/>
      <c r="R65" s="180"/>
      <c r="S65" s="180"/>
      <c r="T65" s="180"/>
      <c r="U65" s="180"/>
      <c r="V65" s="180"/>
      <c r="W65" s="180"/>
      <c r="X65" s="180"/>
      <c r="Y65" s="180"/>
      <c r="Z65" s="180"/>
      <c r="AA65" s="180"/>
    </row>
    <row r="66" spans="1:27" s="152" customFormat="1" ht="13.5" customHeight="1">
      <c r="A66" s="180"/>
      <c r="B66" s="509" t="s">
        <v>688</v>
      </c>
      <c r="C66" s="497">
        <v>5.5E-2</v>
      </c>
      <c r="D66" s="489">
        <f>C66*$D$5</f>
        <v>8.8000000000000007</v>
      </c>
      <c r="E66" s="200">
        <v>5.53</v>
      </c>
      <c r="F66" s="512">
        <f t="shared" si="6"/>
        <v>48.664000000000009</v>
      </c>
      <c r="G66" s="197">
        <v>3.83</v>
      </c>
      <c r="H66" s="512">
        <f t="shared" si="1"/>
        <v>33.704000000000001</v>
      </c>
      <c r="I66" s="200">
        <v>3.86</v>
      </c>
      <c r="J66" s="512">
        <f t="shared" si="4"/>
        <v>33.968000000000004</v>
      </c>
      <c r="K66" s="200">
        <v>15</v>
      </c>
      <c r="L66" s="512">
        <f t="shared" si="2"/>
        <v>132</v>
      </c>
      <c r="M66" s="180"/>
      <c r="N66" s="180"/>
      <c r="O66" s="180"/>
      <c r="P66" s="180"/>
      <c r="Q66" s="180"/>
      <c r="R66" s="180"/>
      <c r="S66" s="180"/>
      <c r="T66" s="180"/>
      <c r="U66" s="180"/>
      <c r="V66" s="180"/>
      <c r="W66" s="180"/>
      <c r="X66" s="180"/>
      <c r="Y66" s="180"/>
      <c r="Z66" s="180"/>
      <c r="AA66" s="180"/>
    </row>
    <row r="67" spans="1:27" s="152" customFormat="1" ht="13.5" customHeight="1">
      <c r="A67" s="180"/>
      <c r="B67" s="509" t="s">
        <v>689</v>
      </c>
      <c r="C67" s="497">
        <v>0.18</v>
      </c>
      <c r="D67" s="489">
        <f>C67*$D$5</f>
        <v>28.799999999999997</v>
      </c>
      <c r="E67" s="200">
        <v>4.8</v>
      </c>
      <c r="F67" s="512">
        <f t="shared" si="6"/>
        <v>138.23999999999998</v>
      </c>
      <c r="G67" s="197">
        <v>11.43</v>
      </c>
      <c r="H67" s="512">
        <f t="shared" si="1"/>
        <v>329.18399999999997</v>
      </c>
      <c r="I67" s="200">
        <v>2.5</v>
      </c>
      <c r="J67" s="512">
        <f t="shared" si="4"/>
        <v>72</v>
      </c>
      <c r="K67" s="200">
        <v>10</v>
      </c>
      <c r="L67" s="512">
        <f t="shared" si="2"/>
        <v>288</v>
      </c>
      <c r="M67" s="180"/>
      <c r="N67" s="180"/>
      <c r="O67" s="180"/>
      <c r="P67" s="180"/>
      <c r="Q67" s="180"/>
      <c r="R67" s="180"/>
      <c r="S67" s="180"/>
      <c r="T67" s="180"/>
      <c r="U67" s="180"/>
      <c r="V67" s="180"/>
      <c r="W67" s="180"/>
      <c r="X67" s="180"/>
      <c r="Y67" s="180"/>
      <c r="Z67" s="180"/>
      <c r="AA67" s="180"/>
    </row>
    <row r="68" spans="1:27" s="152" customFormat="1" ht="13.5" customHeight="1">
      <c r="A68" s="180"/>
      <c r="B68" s="509" t="s">
        <v>690</v>
      </c>
      <c r="C68" s="497">
        <v>2.7E-2</v>
      </c>
      <c r="D68" s="489">
        <f t="shared" ref="D68:D72" si="7">C68*$D$5</f>
        <v>4.32</v>
      </c>
      <c r="E68" s="200">
        <v>15.84</v>
      </c>
      <c r="F68" s="512">
        <f t="shared" si="6"/>
        <v>68.42880000000001</v>
      </c>
      <c r="G68" s="197">
        <v>19.02</v>
      </c>
      <c r="H68" s="512">
        <f t="shared" si="1"/>
        <v>82.16640000000001</v>
      </c>
      <c r="I68" s="200">
        <v>15</v>
      </c>
      <c r="J68" s="512">
        <f t="shared" si="4"/>
        <v>64.800000000000011</v>
      </c>
      <c r="K68" s="200">
        <v>59</v>
      </c>
      <c r="L68" s="512">
        <f t="shared" si="2"/>
        <v>254.88000000000002</v>
      </c>
      <c r="M68" s="180"/>
      <c r="N68" s="180"/>
      <c r="O68" s="180"/>
      <c r="P68" s="180"/>
      <c r="Q68" s="180"/>
      <c r="R68" s="180"/>
      <c r="S68" s="180"/>
      <c r="T68" s="180"/>
      <c r="U68" s="180"/>
      <c r="V68" s="180"/>
      <c r="W68" s="180"/>
      <c r="X68" s="180"/>
      <c r="Y68" s="180"/>
      <c r="Z68" s="180"/>
      <c r="AA68" s="180"/>
    </row>
    <row r="69" spans="1:27" s="152" customFormat="1" ht="13.5" customHeight="1">
      <c r="A69" s="180"/>
      <c r="B69" s="509" t="s">
        <v>691</v>
      </c>
      <c r="C69" s="497">
        <v>2.7E-2</v>
      </c>
      <c r="D69" s="489">
        <f t="shared" si="7"/>
        <v>4.32</v>
      </c>
      <c r="E69" s="200">
        <v>15.84</v>
      </c>
      <c r="F69" s="512">
        <f t="shared" si="6"/>
        <v>68.42880000000001</v>
      </c>
      <c r="G69" s="197">
        <v>25.97</v>
      </c>
      <c r="H69" s="512">
        <f t="shared" si="1"/>
        <v>112.1904</v>
      </c>
      <c r="I69" s="200">
        <v>27</v>
      </c>
      <c r="J69" s="512">
        <f t="shared" si="4"/>
        <v>116.64000000000001</v>
      </c>
      <c r="K69" s="200">
        <v>65</v>
      </c>
      <c r="L69" s="512">
        <f t="shared" si="2"/>
        <v>280.8</v>
      </c>
      <c r="M69" s="180"/>
      <c r="N69" s="180"/>
      <c r="O69" s="180"/>
      <c r="P69" s="180"/>
      <c r="Q69" s="180"/>
      <c r="R69" s="180"/>
      <c r="S69" s="180"/>
      <c r="T69" s="180"/>
      <c r="U69" s="180"/>
      <c r="V69" s="180"/>
      <c r="W69" s="180"/>
      <c r="X69" s="180"/>
      <c r="Y69" s="180"/>
      <c r="Z69" s="180"/>
      <c r="AA69" s="180"/>
    </row>
    <row r="70" spans="1:27" s="152" customFormat="1" ht="13.5" customHeight="1">
      <c r="A70" s="180"/>
      <c r="B70" s="509" t="s">
        <v>692</v>
      </c>
      <c r="C70" s="497">
        <v>2.7E-2</v>
      </c>
      <c r="D70" s="489">
        <f t="shared" si="7"/>
        <v>4.32</v>
      </c>
      <c r="E70" s="200">
        <v>16.93</v>
      </c>
      <c r="F70" s="512">
        <f t="shared" si="6"/>
        <v>73.137600000000006</v>
      </c>
      <c r="G70" s="197">
        <f>E70</f>
        <v>16.93</v>
      </c>
      <c r="H70" s="512">
        <f t="shared" si="1"/>
        <v>73.137600000000006</v>
      </c>
      <c r="I70" s="200">
        <v>15.06</v>
      </c>
      <c r="J70" s="512">
        <f t="shared" si="4"/>
        <v>65.059200000000004</v>
      </c>
      <c r="K70" s="200">
        <v>70</v>
      </c>
      <c r="L70" s="512">
        <f t="shared" si="2"/>
        <v>302.40000000000003</v>
      </c>
      <c r="M70" s="180"/>
      <c r="N70" s="180"/>
      <c r="O70" s="180"/>
      <c r="P70" s="180"/>
      <c r="Q70" s="180"/>
      <c r="R70" s="180"/>
      <c r="S70" s="180"/>
      <c r="T70" s="180"/>
      <c r="U70" s="180"/>
      <c r="V70" s="180"/>
      <c r="W70" s="180"/>
      <c r="X70" s="180"/>
      <c r="Y70" s="180"/>
      <c r="Z70" s="180"/>
      <c r="AA70" s="180"/>
    </row>
    <row r="71" spans="1:27" s="152" customFormat="1" ht="13.5" customHeight="1">
      <c r="A71" s="180"/>
      <c r="B71" s="509" t="s">
        <v>693</v>
      </c>
      <c r="C71" s="497">
        <v>2.7E-2</v>
      </c>
      <c r="D71" s="489">
        <f t="shared" si="7"/>
        <v>4.32</v>
      </c>
      <c r="E71" s="200">
        <v>17.100000000000001</v>
      </c>
      <c r="F71" s="512">
        <f t="shared" si="6"/>
        <v>73.872000000000014</v>
      </c>
      <c r="G71" s="197">
        <f>E71</f>
        <v>17.100000000000001</v>
      </c>
      <c r="H71" s="512">
        <f t="shared" si="1"/>
        <v>73.872000000000014</v>
      </c>
      <c r="I71" s="200">
        <v>32</v>
      </c>
      <c r="J71" s="512">
        <f t="shared" si="4"/>
        <v>138.24</v>
      </c>
      <c r="K71" s="200">
        <v>68</v>
      </c>
      <c r="L71" s="512">
        <f t="shared" si="2"/>
        <v>293.76</v>
      </c>
      <c r="M71" s="180"/>
      <c r="N71" s="180"/>
      <c r="O71" s="180"/>
      <c r="P71" s="180"/>
      <c r="Q71" s="180"/>
      <c r="R71" s="180"/>
      <c r="S71" s="180"/>
      <c r="T71" s="180"/>
      <c r="U71" s="180"/>
      <c r="V71" s="180"/>
      <c r="W71" s="180"/>
      <c r="X71" s="180"/>
      <c r="Y71" s="180"/>
      <c r="Z71" s="180"/>
      <c r="AA71" s="180"/>
    </row>
    <row r="72" spans="1:27" s="152" customFormat="1" ht="13.5" customHeight="1">
      <c r="A72" s="180"/>
      <c r="B72" s="509" t="s">
        <v>638</v>
      </c>
      <c r="C72" s="497">
        <v>2.7E-2</v>
      </c>
      <c r="D72" s="489">
        <f t="shared" si="7"/>
        <v>4.32</v>
      </c>
      <c r="E72" s="200">
        <v>9.9</v>
      </c>
      <c r="F72" s="512">
        <f t="shared" si="6"/>
        <v>42.768000000000008</v>
      </c>
      <c r="G72" s="197">
        <f>I72</f>
        <v>21.46</v>
      </c>
      <c r="H72" s="512">
        <f t="shared" si="1"/>
        <v>92.707200000000014</v>
      </c>
      <c r="I72" s="200">
        <v>21.46</v>
      </c>
      <c r="J72" s="512">
        <f t="shared" si="4"/>
        <v>92.707200000000014</v>
      </c>
      <c r="K72" s="200">
        <v>62</v>
      </c>
      <c r="L72" s="512">
        <f t="shared" si="2"/>
        <v>267.84000000000003</v>
      </c>
      <c r="M72" s="180"/>
      <c r="N72" s="180"/>
      <c r="O72" s="180"/>
      <c r="P72" s="180"/>
      <c r="Q72" s="180"/>
      <c r="R72" s="180"/>
      <c r="S72" s="180"/>
      <c r="T72" s="180"/>
      <c r="U72" s="180"/>
      <c r="V72" s="180"/>
      <c r="W72" s="180"/>
      <c r="X72" s="180"/>
      <c r="Y72" s="180"/>
      <c r="Z72" s="180"/>
      <c r="AA72" s="180"/>
    </row>
    <row r="73" spans="1:27" s="152" customFormat="1" ht="13.5" customHeight="1">
      <c r="A73" s="180"/>
      <c r="B73" s="509" t="s">
        <v>694</v>
      </c>
      <c r="C73" s="497">
        <v>2.7E-2</v>
      </c>
      <c r="D73" s="489">
        <f t="shared" ref="D73" si="8">C73*$D$5</f>
        <v>4.32</v>
      </c>
      <c r="E73" s="200">
        <v>27.1</v>
      </c>
      <c r="F73" s="512">
        <f t="shared" si="6"/>
        <v>117.07200000000002</v>
      </c>
      <c r="G73" s="197">
        <f t="shared" ref="G73:G78" si="9">E73</f>
        <v>27.1</v>
      </c>
      <c r="H73" s="512">
        <f t="shared" si="1"/>
        <v>117.07200000000002</v>
      </c>
      <c r="I73" s="200">
        <v>27.1</v>
      </c>
      <c r="J73" s="512">
        <f t="shared" si="4"/>
        <v>117.07200000000002</v>
      </c>
      <c r="K73" s="200">
        <v>65</v>
      </c>
      <c r="L73" s="512">
        <f t="shared" si="2"/>
        <v>280.8</v>
      </c>
      <c r="M73" s="180"/>
      <c r="N73" s="180"/>
      <c r="O73" s="180"/>
      <c r="P73" s="180"/>
      <c r="Q73" s="180"/>
      <c r="R73" s="180"/>
      <c r="S73" s="180"/>
      <c r="T73" s="180"/>
      <c r="U73" s="180"/>
      <c r="V73" s="180"/>
      <c r="W73" s="180"/>
      <c r="X73" s="180"/>
      <c r="Y73" s="180"/>
      <c r="Z73" s="180"/>
      <c r="AA73" s="180"/>
    </row>
    <row r="74" spans="1:27" s="152" customFormat="1" ht="13.5" customHeight="1">
      <c r="A74" s="180"/>
      <c r="B74" s="509" t="s">
        <v>695</v>
      </c>
      <c r="C74" s="497">
        <v>1</v>
      </c>
      <c r="D74" s="489">
        <f t="shared" ref="D74:D81" si="10">C74</f>
        <v>1</v>
      </c>
      <c r="E74" s="200">
        <v>73.5</v>
      </c>
      <c r="F74" s="512">
        <f t="shared" si="6"/>
        <v>73.5</v>
      </c>
      <c r="G74" s="197">
        <f t="shared" si="9"/>
        <v>73.5</v>
      </c>
      <c r="H74" s="512">
        <f t="shared" si="1"/>
        <v>73.5</v>
      </c>
      <c r="I74" s="200">
        <v>73.5</v>
      </c>
      <c r="J74" s="512">
        <f t="shared" si="4"/>
        <v>73.5</v>
      </c>
      <c r="K74" s="200">
        <v>200</v>
      </c>
      <c r="L74" s="512">
        <f t="shared" si="2"/>
        <v>200</v>
      </c>
      <c r="M74" s="180"/>
      <c r="N74" s="180"/>
      <c r="O74" s="180"/>
      <c r="P74" s="180"/>
      <c r="Q74" s="180"/>
      <c r="R74" s="180"/>
      <c r="S74" s="180"/>
      <c r="T74" s="180"/>
      <c r="U74" s="180"/>
      <c r="V74" s="180"/>
      <c r="W74" s="180"/>
      <c r="X74" s="180"/>
      <c r="Y74" s="180"/>
      <c r="Z74" s="180"/>
      <c r="AA74" s="180"/>
    </row>
    <row r="75" spans="1:27" s="152" customFormat="1" ht="13.5" customHeight="1">
      <c r="A75" s="180"/>
      <c r="B75" s="509" t="s">
        <v>696</v>
      </c>
      <c r="C75" s="497">
        <v>12</v>
      </c>
      <c r="D75" s="489">
        <f t="shared" si="10"/>
        <v>12</v>
      </c>
      <c r="E75" s="200">
        <v>1.84</v>
      </c>
      <c r="F75" s="512">
        <f t="shared" si="6"/>
        <v>22.080000000000002</v>
      </c>
      <c r="G75" s="197">
        <f t="shared" si="9"/>
        <v>1.84</v>
      </c>
      <c r="H75" s="512">
        <f t="shared" si="1"/>
        <v>22.080000000000002</v>
      </c>
      <c r="I75" s="200">
        <v>1.84</v>
      </c>
      <c r="J75" s="512">
        <f t="shared" si="4"/>
        <v>22.080000000000002</v>
      </c>
      <c r="K75" s="200">
        <v>13</v>
      </c>
      <c r="L75" s="512">
        <f t="shared" si="2"/>
        <v>156</v>
      </c>
      <c r="M75" s="180"/>
      <c r="N75" s="180"/>
      <c r="O75" s="180"/>
      <c r="P75" s="180"/>
      <c r="Q75" s="180"/>
      <c r="R75" s="180"/>
      <c r="S75" s="180"/>
      <c r="T75" s="180"/>
      <c r="U75" s="180"/>
      <c r="V75" s="180"/>
      <c r="W75" s="180"/>
      <c r="X75" s="180"/>
      <c r="Y75" s="180"/>
      <c r="Z75" s="180"/>
      <c r="AA75" s="180"/>
    </row>
    <row r="76" spans="1:27" s="152" customFormat="1" ht="13.5" customHeight="1">
      <c r="A76" s="180"/>
      <c r="B76" s="509" t="s">
        <v>697</v>
      </c>
      <c r="C76" s="497">
        <v>1</v>
      </c>
      <c r="D76" s="489">
        <f t="shared" si="10"/>
        <v>1</v>
      </c>
      <c r="E76" s="200">
        <v>1.44</v>
      </c>
      <c r="F76" s="512">
        <f t="shared" si="6"/>
        <v>1.44</v>
      </c>
      <c r="G76" s="197">
        <f t="shared" si="9"/>
        <v>1.44</v>
      </c>
      <c r="H76" s="512">
        <f t="shared" si="1"/>
        <v>1.44</v>
      </c>
      <c r="I76" s="200">
        <v>1.44</v>
      </c>
      <c r="J76" s="512">
        <f t="shared" si="4"/>
        <v>1.44</v>
      </c>
      <c r="K76" s="200">
        <v>10</v>
      </c>
      <c r="L76" s="512">
        <f t="shared" si="2"/>
        <v>10</v>
      </c>
      <c r="M76" s="180"/>
      <c r="N76" s="180"/>
      <c r="O76" s="180"/>
      <c r="P76" s="180"/>
      <c r="Q76" s="180"/>
      <c r="R76" s="180"/>
      <c r="S76" s="180"/>
      <c r="T76" s="180"/>
      <c r="U76" s="180"/>
      <c r="V76" s="180"/>
      <c r="W76" s="180"/>
      <c r="X76" s="180"/>
      <c r="Y76" s="180"/>
      <c r="Z76" s="180"/>
      <c r="AA76" s="180"/>
    </row>
    <row r="77" spans="1:27" s="152" customFormat="1" ht="13.5" customHeight="1">
      <c r="A77" s="180"/>
      <c r="B77" s="509" t="s">
        <v>698</v>
      </c>
      <c r="C77" s="497">
        <v>6</v>
      </c>
      <c r="D77" s="489">
        <f t="shared" si="10"/>
        <v>6</v>
      </c>
      <c r="E77" s="200">
        <v>9.7899999999999991</v>
      </c>
      <c r="F77" s="512">
        <f t="shared" si="6"/>
        <v>58.739999999999995</v>
      </c>
      <c r="G77" s="197">
        <f t="shared" si="9"/>
        <v>9.7899999999999991</v>
      </c>
      <c r="H77" s="512">
        <f t="shared" si="1"/>
        <v>58.739999999999995</v>
      </c>
      <c r="I77" s="200">
        <v>9.7899999999999991</v>
      </c>
      <c r="J77" s="512">
        <f t="shared" si="4"/>
        <v>58.739999999999995</v>
      </c>
      <c r="K77" s="200">
        <v>1</v>
      </c>
      <c r="L77" s="512">
        <f t="shared" si="2"/>
        <v>6</v>
      </c>
      <c r="M77" s="180"/>
      <c r="N77" s="180"/>
      <c r="O77" s="180"/>
      <c r="P77" s="180"/>
      <c r="Q77" s="180"/>
      <c r="R77" s="180"/>
      <c r="S77" s="180"/>
      <c r="T77" s="180"/>
      <c r="U77" s="180"/>
      <c r="V77" s="180"/>
      <c r="W77" s="180"/>
      <c r="X77" s="180"/>
      <c r="Y77" s="180"/>
      <c r="Z77" s="180"/>
      <c r="AA77" s="180"/>
    </row>
    <row r="78" spans="1:27" s="152" customFormat="1" ht="13.5" customHeight="1">
      <c r="A78" s="180"/>
      <c r="B78" s="509" t="s">
        <v>699</v>
      </c>
      <c r="C78" s="497">
        <v>1</v>
      </c>
      <c r="D78" s="489">
        <f t="shared" si="10"/>
        <v>1</v>
      </c>
      <c r="E78" s="200">
        <v>93</v>
      </c>
      <c r="F78" s="512">
        <f t="shared" si="6"/>
        <v>93</v>
      </c>
      <c r="G78" s="197">
        <f t="shared" si="9"/>
        <v>93</v>
      </c>
      <c r="H78" s="512">
        <f t="shared" si="1"/>
        <v>93</v>
      </c>
      <c r="I78" s="200">
        <v>93</v>
      </c>
      <c r="J78" s="512">
        <f t="shared" si="4"/>
        <v>93</v>
      </c>
      <c r="K78" s="200">
        <v>300</v>
      </c>
      <c r="L78" s="512">
        <f t="shared" si="2"/>
        <v>300</v>
      </c>
      <c r="M78" s="180"/>
      <c r="N78" s="180"/>
      <c r="O78" s="180"/>
      <c r="P78" s="180"/>
      <c r="Q78" s="180"/>
      <c r="R78" s="180"/>
      <c r="S78" s="180"/>
      <c r="T78" s="180"/>
      <c r="U78" s="180"/>
      <c r="V78" s="180"/>
      <c r="W78" s="180"/>
      <c r="X78" s="180"/>
      <c r="Y78" s="180"/>
      <c r="Z78" s="180"/>
      <c r="AA78" s="180"/>
    </row>
    <row r="79" spans="1:27" s="152" customFormat="1" ht="13.5" customHeight="1">
      <c r="A79" s="180"/>
      <c r="B79" s="509" t="s">
        <v>700</v>
      </c>
      <c r="C79" s="497">
        <v>8</v>
      </c>
      <c r="D79" s="489">
        <f t="shared" si="10"/>
        <v>8</v>
      </c>
      <c r="E79" s="200">
        <v>5.99</v>
      </c>
      <c r="F79" s="512">
        <f t="shared" si="6"/>
        <v>47.92</v>
      </c>
      <c r="G79" s="197">
        <v>3.83</v>
      </c>
      <c r="H79" s="512">
        <f t="shared" si="1"/>
        <v>30.64</v>
      </c>
      <c r="I79" s="200">
        <v>5.99</v>
      </c>
      <c r="J79" s="512">
        <f t="shared" si="4"/>
        <v>47.92</v>
      </c>
      <c r="K79" s="200">
        <v>15</v>
      </c>
      <c r="L79" s="512">
        <f t="shared" si="2"/>
        <v>120</v>
      </c>
      <c r="M79" s="180"/>
      <c r="N79" s="180"/>
      <c r="O79" s="180"/>
      <c r="P79" s="180"/>
      <c r="Q79" s="180"/>
      <c r="R79" s="180"/>
      <c r="S79" s="180"/>
      <c r="T79" s="180"/>
      <c r="U79" s="180"/>
      <c r="V79" s="180"/>
      <c r="W79" s="180"/>
      <c r="X79" s="180"/>
      <c r="Y79" s="180"/>
      <c r="Z79" s="180"/>
      <c r="AA79" s="180"/>
    </row>
    <row r="80" spans="1:27" s="152" customFormat="1" ht="13.5" customHeight="1">
      <c r="A80" s="180"/>
      <c r="B80" s="509" t="s">
        <v>701</v>
      </c>
      <c r="C80" s="497">
        <v>1</v>
      </c>
      <c r="D80" s="489">
        <f t="shared" si="10"/>
        <v>1</v>
      </c>
      <c r="E80" s="200">
        <v>86</v>
      </c>
      <c r="F80" s="512">
        <f t="shared" si="6"/>
        <v>86</v>
      </c>
      <c r="G80" s="197">
        <f>E80</f>
        <v>86</v>
      </c>
      <c r="H80" s="512">
        <f t="shared" si="1"/>
        <v>86</v>
      </c>
      <c r="I80" s="200">
        <v>86</v>
      </c>
      <c r="J80" s="512">
        <f t="shared" si="4"/>
        <v>86</v>
      </c>
      <c r="K80" s="200">
        <v>50</v>
      </c>
      <c r="L80" s="512">
        <f t="shared" si="2"/>
        <v>50</v>
      </c>
      <c r="M80" s="180"/>
      <c r="N80" s="180"/>
      <c r="O80" s="180"/>
      <c r="P80" s="180"/>
      <c r="Q80" s="180"/>
      <c r="R80" s="180"/>
      <c r="S80" s="180"/>
      <c r="T80" s="180"/>
      <c r="U80" s="180"/>
      <c r="V80" s="180"/>
      <c r="W80" s="180"/>
      <c r="X80" s="180"/>
      <c r="Y80" s="180"/>
      <c r="Z80" s="180"/>
      <c r="AA80" s="180"/>
    </row>
    <row r="81" spans="1:27" s="152" customFormat="1" ht="13.5" customHeight="1">
      <c r="A81" s="180"/>
      <c r="B81" s="509" t="s">
        <v>702</v>
      </c>
      <c r="C81" s="497">
        <v>1</v>
      </c>
      <c r="D81" s="489">
        <f t="shared" si="10"/>
        <v>1</v>
      </c>
      <c r="E81" s="200">
        <v>350</v>
      </c>
      <c r="F81" s="512">
        <f t="shared" si="6"/>
        <v>350</v>
      </c>
      <c r="G81" s="197">
        <v>283.2</v>
      </c>
      <c r="H81" s="512">
        <f t="shared" ref="H81:H93" si="11">G81*D81</f>
        <v>283.2</v>
      </c>
      <c r="I81" s="200">
        <v>239</v>
      </c>
      <c r="J81" s="512">
        <f t="shared" si="4"/>
        <v>239</v>
      </c>
      <c r="K81" s="200">
        <v>33</v>
      </c>
      <c r="L81" s="512">
        <f t="shared" ref="L81:L108" si="12">K81*D81</f>
        <v>33</v>
      </c>
      <c r="M81" s="180"/>
      <c r="N81" s="180"/>
      <c r="O81" s="180"/>
      <c r="P81" s="180"/>
      <c r="Q81" s="180"/>
      <c r="R81" s="180"/>
      <c r="S81" s="180"/>
      <c r="T81" s="180"/>
      <c r="U81" s="180"/>
      <c r="V81" s="180"/>
      <c r="W81" s="180"/>
      <c r="X81" s="180"/>
      <c r="Y81" s="180"/>
      <c r="Z81" s="180"/>
      <c r="AA81" s="180"/>
    </row>
    <row r="82" spans="1:27" s="152" customFormat="1" ht="13.5" customHeight="1">
      <c r="A82" s="180"/>
      <c r="B82" s="509" t="s">
        <v>703</v>
      </c>
      <c r="C82" s="497">
        <v>5.7000000000000002E-2</v>
      </c>
      <c r="D82" s="489">
        <f>C82*$D$5</f>
        <v>9.120000000000001</v>
      </c>
      <c r="E82" s="200">
        <v>36.619999999999997</v>
      </c>
      <c r="F82" s="512">
        <f t="shared" si="6"/>
        <v>333.9744</v>
      </c>
      <c r="G82" s="197">
        <v>31.8</v>
      </c>
      <c r="H82" s="512">
        <f t="shared" si="11"/>
        <v>290.01600000000002</v>
      </c>
      <c r="I82" s="200">
        <v>5.81</v>
      </c>
      <c r="J82" s="512">
        <f t="shared" ref="J82:J108" si="13">I82*D82</f>
        <v>52.987200000000001</v>
      </c>
      <c r="K82" s="200">
        <v>27</v>
      </c>
      <c r="L82" s="512">
        <f t="shared" si="12"/>
        <v>246.24000000000004</v>
      </c>
      <c r="M82" s="180"/>
      <c r="N82" s="180"/>
      <c r="O82" s="180"/>
      <c r="P82" s="180"/>
      <c r="Q82" s="180"/>
      <c r="R82" s="180"/>
      <c r="S82" s="180"/>
      <c r="T82" s="180"/>
      <c r="U82" s="180"/>
      <c r="V82" s="180"/>
      <c r="W82" s="180"/>
      <c r="X82" s="180"/>
      <c r="Y82" s="180"/>
      <c r="Z82" s="180"/>
      <c r="AA82" s="180"/>
    </row>
    <row r="83" spans="1:27" s="152" customFormat="1" ht="13.5" customHeight="1">
      <c r="A83" s="180"/>
      <c r="B83" s="509" t="s">
        <v>704</v>
      </c>
      <c r="C83" s="497">
        <v>2.1999999999999999E-2</v>
      </c>
      <c r="D83" s="489">
        <f>C83*$D$5</f>
        <v>3.5199999999999996</v>
      </c>
      <c r="E83" s="200">
        <v>17.16</v>
      </c>
      <c r="F83" s="512">
        <f t="shared" si="6"/>
        <v>60.403199999999991</v>
      </c>
      <c r="G83" s="197">
        <f>E83</f>
        <v>17.16</v>
      </c>
      <c r="H83" s="512">
        <f t="shared" si="11"/>
        <v>60.403199999999991</v>
      </c>
      <c r="I83" s="200">
        <v>23.25</v>
      </c>
      <c r="J83" s="512">
        <f t="shared" si="13"/>
        <v>81.839999999999989</v>
      </c>
      <c r="K83" s="200">
        <v>27</v>
      </c>
      <c r="L83" s="512">
        <f t="shared" si="12"/>
        <v>95.039999999999992</v>
      </c>
      <c r="M83" s="180"/>
      <c r="N83" s="180"/>
      <c r="O83" s="180"/>
      <c r="P83" s="180"/>
      <c r="Q83" s="180"/>
      <c r="R83" s="180"/>
      <c r="S83" s="180"/>
      <c r="T83" s="180"/>
      <c r="U83" s="180"/>
      <c r="V83" s="180"/>
      <c r="W83" s="180"/>
      <c r="X83" s="180"/>
      <c r="Y83" s="180"/>
      <c r="Z83" s="180"/>
      <c r="AA83" s="180"/>
    </row>
    <row r="84" spans="1:27" s="152" customFormat="1" ht="13.5" customHeight="1">
      <c r="A84" s="180"/>
      <c r="B84" s="509" t="s">
        <v>705</v>
      </c>
      <c r="C84" s="497">
        <v>2.8000000000000001E-2</v>
      </c>
      <c r="D84" s="489">
        <f t="shared" ref="D84:D85" si="14">C84*$D$5</f>
        <v>4.4800000000000004</v>
      </c>
      <c r="E84" s="200">
        <v>21.31</v>
      </c>
      <c r="F84" s="512">
        <f t="shared" si="6"/>
        <v>95.468800000000002</v>
      </c>
      <c r="G84" s="197">
        <v>3.39</v>
      </c>
      <c r="H84" s="512">
        <f t="shared" si="11"/>
        <v>15.187200000000002</v>
      </c>
      <c r="I84" s="200">
        <v>4.75</v>
      </c>
      <c r="J84" s="512">
        <f t="shared" si="13"/>
        <v>21.28</v>
      </c>
      <c r="K84" s="200">
        <v>25</v>
      </c>
      <c r="L84" s="512">
        <f t="shared" si="12"/>
        <v>112.00000000000001</v>
      </c>
      <c r="M84" s="180"/>
      <c r="N84" s="180"/>
      <c r="O84" s="180"/>
      <c r="P84" s="180"/>
      <c r="Q84" s="180"/>
      <c r="R84" s="180"/>
      <c r="S84" s="180"/>
      <c r="T84" s="180"/>
      <c r="U84" s="180"/>
      <c r="V84" s="180"/>
      <c r="W84" s="180"/>
      <c r="X84" s="180"/>
      <c r="Y84" s="180"/>
      <c r="Z84" s="180"/>
      <c r="AA84" s="180"/>
    </row>
    <row r="85" spans="1:27" s="152" customFormat="1" ht="13.5" customHeight="1">
      <c r="A85" s="180"/>
      <c r="B85" s="509" t="s">
        <v>706</v>
      </c>
      <c r="C85" s="497">
        <v>2.8000000000000001E-2</v>
      </c>
      <c r="D85" s="489">
        <f t="shared" si="14"/>
        <v>4.4800000000000004</v>
      </c>
      <c r="E85" s="200">
        <v>11.28</v>
      </c>
      <c r="F85" s="512">
        <f t="shared" si="6"/>
        <v>50.534400000000005</v>
      </c>
      <c r="G85" s="197">
        <v>24.71</v>
      </c>
      <c r="H85" s="512">
        <f t="shared" si="11"/>
        <v>110.70080000000002</v>
      </c>
      <c r="I85" s="200">
        <v>2.2999999999999998</v>
      </c>
      <c r="J85" s="512">
        <f t="shared" si="13"/>
        <v>10.304</v>
      </c>
      <c r="K85" s="200">
        <v>27</v>
      </c>
      <c r="L85" s="512">
        <f t="shared" si="12"/>
        <v>120.96000000000001</v>
      </c>
      <c r="M85" s="180"/>
      <c r="N85" s="180"/>
      <c r="O85" s="180"/>
      <c r="P85" s="180"/>
      <c r="Q85" s="180"/>
      <c r="R85" s="180"/>
      <c r="S85" s="180"/>
      <c r="T85" s="180"/>
      <c r="U85" s="180"/>
      <c r="V85" s="180"/>
      <c r="W85" s="180"/>
      <c r="X85" s="180"/>
      <c r="Y85" s="180"/>
      <c r="Z85" s="180"/>
      <c r="AA85" s="180"/>
    </row>
    <row r="86" spans="1:27" s="152" customFormat="1" ht="13.5" customHeight="1">
      <c r="A86" s="180"/>
      <c r="B86" s="509" t="s">
        <v>707</v>
      </c>
      <c r="C86" s="497">
        <v>4</v>
      </c>
      <c r="D86" s="489">
        <f>C86</f>
        <v>4</v>
      </c>
      <c r="E86" s="200">
        <v>0</v>
      </c>
      <c r="F86" s="512">
        <f t="shared" si="6"/>
        <v>0</v>
      </c>
      <c r="G86" s="197">
        <v>0</v>
      </c>
      <c r="H86" s="512">
        <f t="shared" si="11"/>
        <v>0</v>
      </c>
      <c r="I86" s="200">
        <v>2.85</v>
      </c>
      <c r="J86" s="512">
        <f t="shared" si="13"/>
        <v>11.4</v>
      </c>
      <c r="K86" s="200">
        <v>16</v>
      </c>
      <c r="L86" s="512">
        <f t="shared" si="12"/>
        <v>64</v>
      </c>
      <c r="M86" s="180"/>
      <c r="N86" s="180"/>
      <c r="O86" s="180"/>
      <c r="P86" s="180"/>
      <c r="Q86" s="180"/>
      <c r="R86" s="180"/>
      <c r="S86" s="180"/>
      <c r="T86" s="180"/>
      <c r="U86" s="180"/>
      <c r="V86" s="180"/>
      <c r="W86" s="180"/>
      <c r="X86" s="180"/>
      <c r="Y86" s="180"/>
      <c r="Z86" s="180"/>
      <c r="AA86" s="180"/>
    </row>
    <row r="87" spans="1:27" s="152" customFormat="1" ht="13.5" customHeight="1">
      <c r="A87" s="180"/>
      <c r="B87" s="509" t="s">
        <v>708</v>
      </c>
      <c r="C87" s="497">
        <v>4</v>
      </c>
      <c r="D87" s="489">
        <f t="shared" ref="D87:D90" si="15">C87</f>
        <v>4</v>
      </c>
      <c r="E87" s="200">
        <v>64.02</v>
      </c>
      <c r="F87" s="512">
        <f t="shared" si="6"/>
        <v>256.08</v>
      </c>
      <c r="G87" s="197">
        <f>E87</f>
        <v>64.02</v>
      </c>
      <c r="H87" s="512">
        <f t="shared" si="11"/>
        <v>256.08</v>
      </c>
      <c r="I87" s="200">
        <v>5.34</v>
      </c>
      <c r="J87" s="512">
        <f t="shared" si="13"/>
        <v>21.36</v>
      </c>
      <c r="K87" s="200">
        <v>20</v>
      </c>
      <c r="L87" s="512">
        <f t="shared" si="12"/>
        <v>80</v>
      </c>
      <c r="M87" s="180"/>
      <c r="N87" s="180"/>
      <c r="O87" s="180"/>
      <c r="P87" s="180"/>
      <c r="Q87" s="180"/>
      <c r="R87" s="180"/>
      <c r="S87" s="180"/>
      <c r="T87" s="180"/>
      <c r="U87" s="180"/>
      <c r="V87" s="180"/>
      <c r="W87" s="180"/>
      <c r="X87" s="180"/>
      <c r="Y87" s="180"/>
      <c r="Z87" s="180"/>
      <c r="AA87" s="180"/>
    </row>
    <row r="88" spans="1:27" ht="13.5" customHeight="1">
      <c r="B88" s="509" t="s">
        <v>709</v>
      </c>
      <c r="C88" s="497">
        <v>1</v>
      </c>
      <c r="D88" s="489">
        <f t="shared" si="15"/>
        <v>1</v>
      </c>
      <c r="E88" s="200">
        <v>105.4</v>
      </c>
      <c r="F88" s="512">
        <f t="shared" si="6"/>
        <v>105.4</v>
      </c>
      <c r="G88" s="197">
        <f>E88</f>
        <v>105.4</v>
      </c>
      <c r="H88" s="512">
        <f t="shared" si="11"/>
        <v>105.4</v>
      </c>
      <c r="I88" s="200">
        <v>41</v>
      </c>
      <c r="J88" s="512">
        <f t="shared" si="13"/>
        <v>41</v>
      </c>
      <c r="K88" s="200">
        <v>80</v>
      </c>
      <c r="L88" s="512">
        <f t="shared" si="12"/>
        <v>80</v>
      </c>
    </row>
    <row r="89" spans="1:27" ht="13.5" customHeight="1">
      <c r="B89" s="510" t="s">
        <v>710</v>
      </c>
      <c r="C89" s="508">
        <v>1</v>
      </c>
      <c r="D89" s="489">
        <f t="shared" si="15"/>
        <v>1</v>
      </c>
      <c r="E89" s="197">
        <v>0</v>
      </c>
      <c r="F89" s="512">
        <f t="shared" si="6"/>
        <v>0</v>
      </c>
      <c r="G89" s="197">
        <f>E89</f>
        <v>0</v>
      </c>
      <c r="H89" s="512">
        <f t="shared" si="11"/>
        <v>0</v>
      </c>
      <c r="I89" s="197">
        <v>70</v>
      </c>
      <c r="J89" s="512">
        <f t="shared" si="13"/>
        <v>70</v>
      </c>
      <c r="K89" s="197">
        <v>0</v>
      </c>
      <c r="L89" s="512">
        <f t="shared" si="12"/>
        <v>0</v>
      </c>
    </row>
    <row r="90" spans="1:27" ht="13.5" customHeight="1">
      <c r="B90" s="510" t="s">
        <v>711</v>
      </c>
      <c r="C90" s="508">
        <v>2</v>
      </c>
      <c r="D90" s="489">
        <f t="shared" si="15"/>
        <v>2</v>
      </c>
      <c r="E90" s="197">
        <v>1600</v>
      </c>
      <c r="F90" s="512">
        <f t="shared" si="6"/>
        <v>3200</v>
      </c>
      <c r="G90" s="197">
        <f>E90</f>
        <v>1600</v>
      </c>
      <c r="H90" s="512">
        <f t="shared" si="11"/>
        <v>3200</v>
      </c>
      <c r="I90" s="197">
        <v>248</v>
      </c>
      <c r="J90" s="512">
        <f t="shared" si="13"/>
        <v>496</v>
      </c>
      <c r="K90" s="197">
        <v>256</v>
      </c>
      <c r="L90" s="512">
        <f t="shared" si="12"/>
        <v>512</v>
      </c>
    </row>
    <row r="91" spans="1:27" ht="13.5" customHeight="1">
      <c r="B91" s="510" t="s">
        <v>712</v>
      </c>
      <c r="C91" s="511">
        <v>0.2</v>
      </c>
      <c r="D91" s="489">
        <f>C91*D5</f>
        <v>32</v>
      </c>
      <c r="E91" s="197"/>
      <c r="F91" s="512"/>
      <c r="G91" s="197"/>
      <c r="H91" s="512">
        <f t="shared" si="11"/>
        <v>0</v>
      </c>
      <c r="I91" s="197">
        <v>0.9</v>
      </c>
      <c r="J91" s="512">
        <f t="shared" si="13"/>
        <v>28.8</v>
      </c>
      <c r="K91" s="197">
        <v>6</v>
      </c>
      <c r="L91" s="512">
        <f t="shared" si="12"/>
        <v>192</v>
      </c>
    </row>
    <row r="92" spans="1:27" ht="13.5" customHeight="1">
      <c r="B92" s="510" t="s">
        <v>713</v>
      </c>
      <c r="C92" s="508">
        <v>1</v>
      </c>
      <c r="D92" s="489">
        <f>C92</f>
        <v>1</v>
      </c>
      <c r="E92" s="197"/>
      <c r="F92" s="512"/>
      <c r="G92" s="197"/>
      <c r="H92" s="512">
        <f t="shared" si="11"/>
        <v>0</v>
      </c>
      <c r="I92" s="197">
        <v>300</v>
      </c>
      <c r="J92" s="512">
        <f t="shared" si="13"/>
        <v>300</v>
      </c>
      <c r="K92" s="197"/>
      <c r="L92" s="512">
        <f t="shared" si="12"/>
        <v>0</v>
      </c>
    </row>
    <row r="93" spans="1:27" ht="13.5" customHeight="1">
      <c r="B93" s="510"/>
      <c r="C93" s="508"/>
      <c r="D93" s="489"/>
      <c r="E93" s="197"/>
      <c r="F93" s="512"/>
      <c r="G93" s="197"/>
      <c r="H93" s="512">
        <f t="shared" si="11"/>
        <v>0</v>
      </c>
      <c r="I93" s="197"/>
      <c r="J93" s="512">
        <f t="shared" si="13"/>
        <v>0</v>
      </c>
      <c r="K93" s="197"/>
      <c r="L93" s="512">
        <f t="shared" si="12"/>
        <v>0</v>
      </c>
    </row>
    <row r="94" spans="1:27" ht="13.5" customHeight="1">
      <c r="B94" s="684" t="s">
        <v>714</v>
      </c>
      <c r="C94" s="684"/>
      <c r="D94" s="685"/>
      <c r="E94" s="684"/>
      <c r="F94" s="684"/>
      <c r="G94" s="684"/>
      <c r="H94" s="684"/>
      <c r="I94" s="684"/>
      <c r="J94" s="684"/>
      <c r="K94" s="684"/>
      <c r="L94" s="684"/>
    </row>
    <row r="95" spans="1:27" ht="13.5" customHeight="1">
      <c r="B95" s="512" t="s">
        <v>715</v>
      </c>
      <c r="C95" s="508">
        <v>2.15</v>
      </c>
      <c r="D95" s="642">
        <f>IF($D$9&gt;0,C95*$D$9,0)</f>
        <v>0</v>
      </c>
      <c r="E95" s="197">
        <v>3.11</v>
      </c>
      <c r="F95" s="512">
        <f t="shared" ref="F95:F108" si="16">E95*D95</f>
        <v>0</v>
      </c>
      <c r="G95" s="197">
        <f>VLOOKUP(B95,Hoja3!$A$3:$D$43,4,FALSE)</f>
        <v>4.75</v>
      </c>
      <c r="H95" s="512">
        <f t="shared" ref="H95" si="17">G95*D95</f>
        <v>0</v>
      </c>
      <c r="I95" s="197">
        <v>2.7</v>
      </c>
      <c r="J95" s="512">
        <f t="shared" si="13"/>
        <v>0</v>
      </c>
      <c r="K95" s="197">
        <v>9</v>
      </c>
      <c r="L95" s="512">
        <f t="shared" si="12"/>
        <v>0</v>
      </c>
    </row>
    <row r="96" spans="1:27" ht="13.5" customHeight="1">
      <c r="B96" s="512" t="s">
        <v>716</v>
      </c>
      <c r="C96" s="508">
        <v>2.15</v>
      </c>
      <c r="D96" s="586">
        <f t="shared" ref="D96:D108" si="18">IF($D$9&gt;0,C96*$D$9,0)</f>
        <v>0</v>
      </c>
      <c r="E96" s="197">
        <v>2.72</v>
      </c>
      <c r="F96" s="512">
        <f t="shared" si="16"/>
        <v>0</v>
      </c>
      <c r="G96" s="197">
        <f>VLOOKUP(B96,Hoja3!$A$3:$D$43,4,FALSE)</f>
        <v>4.75</v>
      </c>
      <c r="H96" s="512">
        <f t="shared" ref="H96:H108" si="19">G96*D96</f>
        <v>0</v>
      </c>
      <c r="I96" s="197">
        <v>2.7</v>
      </c>
      <c r="J96" s="512">
        <f t="shared" si="13"/>
        <v>0</v>
      </c>
      <c r="K96" s="197">
        <v>9</v>
      </c>
      <c r="L96" s="512">
        <f t="shared" si="12"/>
        <v>0</v>
      </c>
    </row>
    <row r="97" spans="2:13" ht="13.5" customHeight="1">
      <c r="B97" s="512" t="s">
        <v>717</v>
      </c>
      <c r="C97" s="508">
        <v>2.15</v>
      </c>
      <c r="D97" s="586">
        <f t="shared" si="18"/>
        <v>0</v>
      </c>
      <c r="E97" s="197">
        <v>2.72</v>
      </c>
      <c r="F97" s="512">
        <f t="shared" si="16"/>
        <v>0</v>
      </c>
      <c r="G97" s="197">
        <f>VLOOKUP(B97,Hoja3!$A$3:$D$43,4,FALSE)</f>
        <v>5.65</v>
      </c>
      <c r="H97" s="512">
        <f t="shared" si="19"/>
        <v>0</v>
      </c>
      <c r="I97" s="197">
        <v>3.37</v>
      </c>
      <c r="J97" s="512">
        <f t="shared" si="13"/>
        <v>0</v>
      </c>
      <c r="K97" s="197">
        <v>9</v>
      </c>
      <c r="L97" s="512">
        <f t="shared" si="12"/>
        <v>0</v>
      </c>
    </row>
    <row r="98" spans="2:13" ht="13.5" customHeight="1">
      <c r="B98" s="512" t="s">
        <v>718</v>
      </c>
      <c r="C98" s="508">
        <v>1</v>
      </c>
      <c r="D98" s="586">
        <f t="shared" si="18"/>
        <v>0</v>
      </c>
      <c r="E98" s="197">
        <v>158.44999999999999</v>
      </c>
      <c r="F98" s="512">
        <f t="shared" si="16"/>
        <v>0</v>
      </c>
      <c r="G98" s="197">
        <f>VLOOKUP(B98,Hoja3!$A$3:$D$43,4,FALSE)</f>
        <v>402.23</v>
      </c>
      <c r="H98" s="512">
        <f t="shared" si="19"/>
        <v>0</v>
      </c>
      <c r="I98" s="197">
        <v>600</v>
      </c>
      <c r="J98" s="512">
        <f t="shared" si="13"/>
        <v>0</v>
      </c>
      <c r="K98" s="197">
        <v>380</v>
      </c>
      <c r="L98" s="512">
        <f t="shared" si="12"/>
        <v>0</v>
      </c>
    </row>
    <row r="99" spans="2:13" ht="13.5" customHeight="1">
      <c r="B99" s="512" t="s">
        <v>719</v>
      </c>
      <c r="C99" s="508">
        <v>1.2</v>
      </c>
      <c r="D99" s="586">
        <f t="shared" si="18"/>
        <v>0</v>
      </c>
      <c r="E99" s="197">
        <v>9.48</v>
      </c>
      <c r="F99" s="512">
        <f t="shared" si="16"/>
        <v>0</v>
      </c>
      <c r="G99" s="197">
        <f>VLOOKUP(B99,Hoja3!$A$3:$D$43,4,FALSE)</f>
        <v>11.51</v>
      </c>
      <c r="H99" s="512">
        <f t="shared" si="19"/>
        <v>0</v>
      </c>
      <c r="I99" s="197">
        <v>15</v>
      </c>
      <c r="J99" s="512">
        <f t="shared" si="13"/>
        <v>0</v>
      </c>
      <c r="K99" s="197"/>
      <c r="L99" s="512">
        <f t="shared" si="12"/>
        <v>0</v>
      </c>
    </row>
    <row r="100" spans="2:13" ht="13.5" customHeight="1">
      <c r="B100" s="512" t="s">
        <v>720</v>
      </c>
      <c r="C100" s="508">
        <v>1.2</v>
      </c>
      <c r="D100" s="586">
        <f t="shared" si="18"/>
        <v>0</v>
      </c>
      <c r="E100" s="197">
        <v>5.35</v>
      </c>
      <c r="F100" s="512">
        <f t="shared" si="16"/>
        <v>0</v>
      </c>
      <c r="G100" s="197">
        <f>VLOOKUP(B100,Hoja3!$A$3:$D$43,4,FALSE)</f>
        <v>11.51</v>
      </c>
      <c r="H100" s="512">
        <f t="shared" si="19"/>
        <v>0</v>
      </c>
      <c r="I100" s="197">
        <v>9</v>
      </c>
      <c r="J100" s="512">
        <f t="shared" si="13"/>
        <v>0</v>
      </c>
      <c r="K100" s="197"/>
      <c r="L100" s="512">
        <f t="shared" si="12"/>
        <v>0</v>
      </c>
    </row>
    <row r="101" spans="2:13" ht="13.5" customHeight="1">
      <c r="B101" s="512" t="s">
        <v>721</v>
      </c>
      <c r="C101" s="508"/>
      <c r="D101" s="586">
        <f t="shared" si="18"/>
        <v>0</v>
      </c>
      <c r="E101" s="197">
        <v>8.5</v>
      </c>
      <c r="F101" s="512">
        <f t="shared" si="16"/>
        <v>0</v>
      </c>
      <c r="G101" s="197">
        <f>VLOOKUP(B101,Hoja3!$A$3:$D$43,4,FALSE)</f>
        <v>23.4</v>
      </c>
      <c r="H101" s="512">
        <f t="shared" si="19"/>
        <v>0</v>
      </c>
      <c r="I101" s="197">
        <v>9</v>
      </c>
      <c r="J101" s="512">
        <f t="shared" si="13"/>
        <v>0</v>
      </c>
      <c r="K101" s="197">
        <v>30</v>
      </c>
      <c r="L101" s="512">
        <f t="shared" si="12"/>
        <v>0</v>
      </c>
    </row>
    <row r="102" spans="2:13" ht="13.5" customHeight="1">
      <c r="B102" s="512" t="s">
        <v>722</v>
      </c>
      <c r="C102" s="508">
        <v>1</v>
      </c>
      <c r="D102" s="586">
        <f t="shared" si="18"/>
        <v>0</v>
      </c>
      <c r="E102" s="197">
        <v>0</v>
      </c>
      <c r="F102" s="512">
        <f t="shared" si="16"/>
        <v>0</v>
      </c>
      <c r="G102" s="197">
        <v>0</v>
      </c>
      <c r="H102" s="512">
        <f t="shared" si="19"/>
        <v>0</v>
      </c>
      <c r="I102" s="197">
        <v>900</v>
      </c>
      <c r="J102" s="512">
        <f t="shared" si="13"/>
        <v>0</v>
      </c>
      <c r="K102" s="197">
        <v>0</v>
      </c>
      <c r="L102" s="512">
        <f t="shared" si="12"/>
        <v>0</v>
      </c>
    </row>
    <row r="103" spans="2:13" ht="13.5" customHeight="1">
      <c r="B103" s="512" t="s">
        <v>723</v>
      </c>
      <c r="C103" s="508">
        <v>2.15</v>
      </c>
      <c r="D103" s="586">
        <f t="shared" si="18"/>
        <v>0</v>
      </c>
      <c r="E103" s="288">
        <v>7.14</v>
      </c>
      <c r="F103" s="512">
        <f t="shared" si="16"/>
        <v>0</v>
      </c>
      <c r="G103" s="197">
        <f>VLOOKUP(B103,Hoja3!$A$3:$D$43,4,FALSE)</f>
        <v>12.38</v>
      </c>
      <c r="H103" s="512">
        <f t="shared" si="19"/>
        <v>0</v>
      </c>
      <c r="I103" s="291">
        <v>10.48</v>
      </c>
      <c r="J103" s="512">
        <f t="shared" si="13"/>
        <v>0</v>
      </c>
      <c r="K103" s="291">
        <v>17</v>
      </c>
      <c r="L103" s="512">
        <f t="shared" si="12"/>
        <v>0</v>
      </c>
    </row>
    <row r="104" spans="2:13" ht="13.5" customHeight="1">
      <c r="B104" s="512" t="s">
        <v>724</v>
      </c>
      <c r="C104" s="508">
        <v>2.7E-2</v>
      </c>
      <c r="D104" s="586">
        <f t="shared" si="18"/>
        <v>0</v>
      </c>
      <c r="E104" s="197">
        <v>4.18</v>
      </c>
      <c r="F104" s="512">
        <f t="shared" si="16"/>
        <v>0</v>
      </c>
      <c r="G104" s="197">
        <f>VLOOKUP(B104,Hoja3!$A$3:$D$43,4,FALSE)</f>
        <v>34.68</v>
      </c>
      <c r="H104" s="512">
        <f t="shared" si="19"/>
        <v>0</v>
      </c>
      <c r="I104" s="197">
        <v>90</v>
      </c>
      <c r="J104" s="512">
        <f t="shared" si="13"/>
        <v>0</v>
      </c>
      <c r="K104" s="197">
        <v>24</v>
      </c>
      <c r="L104" s="512">
        <f t="shared" si="12"/>
        <v>0</v>
      </c>
    </row>
    <row r="105" spans="2:13" ht="13.5" customHeight="1">
      <c r="B105" s="512" t="s">
        <v>725</v>
      </c>
      <c r="C105" s="508">
        <v>0.03</v>
      </c>
      <c r="D105" s="586">
        <f t="shared" si="18"/>
        <v>0</v>
      </c>
      <c r="E105" s="197">
        <v>20.75</v>
      </c>
      <c r="F105" s="512">
        <f t="shared" si="16"/>
        <v>0</v>
      </c>
      <c r="G105" s="197">
        <f>VLOOKUP(B105,Hoja3!$A$3:$D$43,4,FALSE)</f>
        <v>21.2</v>
      </c>
      <c r="H105" s="512">
        <f t="shared" si="19"/>
        <v>0</v>
      </c>
      <c r="I105" s="197"/>
      <c r="J105" s="512">
        <f t="shared" si="13"/>
        <v>0</v>
      </c>
      <c r="K105" s="197"/>
      <c r="L105" s="512">
        <f t="shared" si="12"/>
        <v>0</v>
      </c>
    </row>
    <row r="106" spans="2:13" ht="13.5" customHeight="1">
      <c r="B106" s="512" t="s">
        <v>726</v>
      </c>
      <c r="C106" s="508">
        <v>0.03</v>
      </c>
      <c r="D106" s="586">
        <f t="shared" si="18"/>
        <v>0</v>
      </c>
      <c r="E106" s="197">
        <v>12.6</v>
      </c>
      <c r="F106" s="512">
        <f t="shared" si="16"/>
        <v>0</v>
      </c>
      <c r="G106" s="197">
        <f>VLOOKUP(B106,Hoja3!$A$3:$D$43,4,FALSE)</f>
        <v>69.69</v>
      </c>
      <c r="H106" s="512">
        <f t="shared" si="19"/>
        <v>0</v>
      </c>
      <c r="I106" s="197">
        <v>35</v>
      </c>
      <c r="J106" s="512">
        <f t="shared" si="13"/>
        <v>0</v>
      </c>
      <c r="K106" s="197">
        <v>34</v>
      </c>
      <c r="L106" s="512">
        <f t="shared" si="12"/>
        <v>0</v>
      </c>
    </row>
    <row r="107" spans="2:13" ht="13.5" customHeight="1">
      <c r="B107" s="512" t="s">
        <v>727</v>
      </c>
      <c r="C107" s="508">
        <v>0.03</v>
      </c>
      <c r="D107" s="586">
        <f t="shared" si="18"/>
        <v>0</v>
      </c>
      <c r="E107" s="197"/>
      <c r="F107" s="512">
        <f t="shared" si="16"/>
        <v>0</v>
      </c>
      <c r="G107" s="197">
        <f>VLOOKUP(B107,Hoja3!$A$3:$D$43,4,FALSE)</f>
        <v>54.83</v>
      </c>
      <c r="H107" s="512">
        <f t="shared" si="19"/>
        <v>0</v>
      </c>
      <c r="I107" s="197"/>
      <c r="J107" s="512">
        <f t="shared" si="13"/>
        <v>0</v>
      </c>
      <c r="K107" s="197">
        <v>180</v>
      </c>
      <c r="L107" s="512">
        <f t="shared" si="12"/>
        <v>0</v>
      </c>
    </row>
    <row r="108" spans="2:13" ht="13.5" customHeight="1">
      <c r="B108" s="512" t="s">
        <v>728</v>
      </c>
      <c r="C108" s="508">
        <v>0.03</v>
      </c>
      <c r="D108" s="586">
        <f t="shared" si="18"/>
        <v>0</v>
      </c>
      <c r="E108" s="197">
        <v>8.24</v>
      </c>
      <c r="F108" s="512">
        <f t="shared" si="16"/>
        <v>0</v>
      </c>
      <c r="G108" s="197">
        <f>VLOOKUP(B108,Hoja3!$A$3:$D$43,4,FALSE)</f>
        <v>60.32</v>
      </c>
      <c r="H108" s="512">
        <f t="shared" si="19"/>
        <v>0</v>
      </c>
      <c r="I108" s="197">
        <v>25</v>
      </c>
      <c r="J108" s="512">
        <f t="shared" si="13"/>
        <v>0</v>
      </c>
      <c r="K108" s="197">
        <v>25</v>
      </c>
      <c r="L108" s="512">
        <f t="shared" si="12"/>
        <v>0</v>
      </c>
    </row>
    <row r="109" spans="2:13" ht="13.5" customHeight="1">
      <c r="B109" s="183"/>
      <c r="C109" s="182"/>
      <c r="D109" s="444"/>
      <c r="E109" s="189"/>
      <c r="F109" s="445"/>
      <c r="G109" s="445"/>
      <c r="H109" s="445"/>
    </row>
    <row r="110" spans="2:13">
      <c r="B110" s="183"/>
      <c r="C110" s="182"/>
      <c r="D110" s="184"/>
      <c r="E110" s="189"/>
      <c r="F110" s="190"/>
      <c r="G110" s="190"/>
      <c r="H110" s="190"/>
      <c r="M110" s="192" t="s">
        <v>729</v>
      </c>
    </row>
    <row r="111" spans="2:13">
      <c r="B111" s="183"/>
      <c r="C111" s="182"/>
      <c r="D111" s="184"/>
      <c r="E111" s="189"/>
      <c r="F111" s="280">
        <f>SUM(F95:F108,F16:F93)</f>
        <v>12235.261600000002</v>
      </c>
      <c r="G111" s="547"/>
      <c r="H111" s="280">
        <f>SUM(H95:H108,H16:H93)</f>
        <v>23074.904800000004</v>
      </c>
      <c r="J111" s="280">
        <f>SUM(J95:J108,J16:J93)</f>
        <v>15464.515600000001</v>
      </c>
      <c r="L111" s="280">
        <f>SUM(L95:L108,L16:L93)</f>
        <v>35765.712399999997</v>
      </c>
    </row>
    <row r="112" spans="2:13">
      <c r="B112" s="183"/>
      <c r="C112" s="182"/>
    </row>
    <row r="113" spans="2:3">
      <c r="B113" s="183"/>
      <c r="C113" s="182"/>
    </row>
    <row r="114" spans="2:3">
      <c r="B114" s="183"/>
      <c r="C114" s="182"/>
    </row>
    <row r="115" spans="2:3">
      <c r="B115" s="183"/>
      <c r="C115" s="182"/>
    </row>
    <row r="116" spans="2:3">
      <c r="B116" s="183"/>
      <c r="C116" s="182"/>
    </row>
    <row r="117" spans="2:3">
      <c r="B117" s="183"/>
      <c r="C117" s="182"/>
    </row>
    <row r="118" spans="2:3">
      <c r="B118" s="183"/>
      <c r="C118" s="182"/>
    </row>
    <row r="119" spans="2:3">
      <c r="B119" s="183"/>
      <c r="C119" s="182"/>
    </row>
    <row r="120" spans="2:3">
      <c r="B120" s="183"/>
      <c r="C120" s="182"/>
    </row>
    <row r="121" spans="2:3">
      <c r="B121" s="183"/>
      <c r="C121" s="182"/>
    </row>
    <row r="122" spans="2:3">
      <c r="B122" s="183"/>
      <c r="C122" s="182"/>
    </row>
    <row r="123" spans="2:3">
      <c r="B123" s="183"/>
      <c r="C123" s="182"/>
    </row>
    <row r="124" spans="2:3">
      <c r="B124" s="183"/>
      <c r="C124" s="182"/>
    </row>
    <row r="125" spans="2:3">
      <c r="B125" s="183"/>
      <c r="C125" s="182"/>
    </row>
    <row r="126" spans="2:3">
      <c r="B126" s="183"/>
      <c r="C126" s="182"/>
    </row>
    <row r="127" spans="2:3">
      <c r="B127" s="183"/>
      <c r="C127" s="182"/>
    </row>
    <row r="128" spans="2:3">
      <c r="B128" s="183"/>
      <c r="C128" s="182"/>
    </row>
    <row r="129" spans="2:3">
      <c r="B129" s="183"/>
      <c r="C129" s="182"/>
    </row>
    <row r="130" spans="2:3">
      <c r="B130" s="183"/>
      <c r="C130" s="182"/>
    </row>
    <row r="131" spans="2:3">
      <c r="B131" s="183"/>
      <c r="C131" s="182"/>
    </row>
    <row r="132" spans="2:3">
      <c r="B132" s="183"/>
      <c r="C132" s="182"/>
    </row>
    <row r="133" spans="2:3">
      <c r="B133" s="183"/>
      <c r="C133" s="182"/>
    </row>
    <row r="134" spans="2:3">
      <c r="B134" s="183"/>
      <c r="C134" s="182"/>
    </row>
    <row r="135" spans="2:3">
      <c r="B135" s="183"/>
      <c r="C135" s="182"/>
    </row>
    <row r="136" spans="2:3">
      <c r="B136" s="183"/>
      <c r="C136" s="182"/>
    </row>
    <row r="137" spans="2:3">
      <c r="B137" s="183"/>
      <c r="C137" s="182"/>
    </row>
    <row r="138" spans="2:3">
      <c r="B138" s="183"/>
      <c r="C138" s="182"/>
    </row>
    <row r="139" spans="2:3">
      <c r="B139" s="183"/>
      <c r="C139" s="182"/>
    </row>
    <row r="140" spans="2:3">
      <c r="B140" s="183"/>
      <c r="C140" s="182"/>
    </row>
    <row r="141" spans="2:3">
      <c r="B141" s="183"/>
      <c r="C141" s="182"/>
    </row>
    <row r="142" spans="2:3">
      <c r="B142" s="183"/>
      <c r="C142" s="182"/>
    </row>
    <row r="143" spans="2:3">
      <c r="B143" s="183"/>
      <c r="C143" s="182"/>
    </row>
    <row r="144" spans="2:3">
      <c r="B144" s="183"/>
      <c r="C144" s="182"/>
    </row>
    <row r="145" spans="2:3">
      <c r="B145" s="183"/>
      <c r="C145" s="182"/>
    </row>
    <row r="146" spans="2:3">
      <c r="B146" s="183"/>
      <c r="C146" s="182"/>
    </row>
    <row r="147" spans="2:3">
      <c r="B147" s="183"/>
      <c r="C147" s="182"/>
    </row>
    <row r="148" spans="2:3">
      <c r="B148" s="183"/>
      <c r="C148" s="182"/>
    </row>
    <row r="149" spans="2:3">
      <c r="B149" s="183"/>
      <c r="C149" s="182"/>
    </row>
    <row r="150" spans="2:3">
      <c r="B150" s="183"/>
      <c r="C150" s="182"/>
    </row>
    <row r="151" spans="2:3">
      <c r="B151" s="183"/>
      <c r="C151" s="182"/>
    </row>
    <row r="152" spans="2:3">
      <c r="B152" s="183"/>
      <c r="C152" s="182"/>
    </row>
    <row r="153" spans="2:3">
      <c r="B153" s="183"/>
      <c r="C153" s="182"/>
    </row>
    <row r="154" spans="2:3">
      <c r="B154" s="183"/>
      <c r="C154" s="182"/>
    </row>
    <row r="155" spans="2:3">
      <c r="B155" s="183"/>
      <c r="C155" s="182"/>
    </row>
    <row r="156" spans="2:3">
      <c r="B156" s="183"/>
      <c r="C156" s="182"/>
    </row>
    <row r="157" spans="2:3">
      <c r="B157" s="183"/>
      <c r="C157" s="182"/>
    </row>
    <row r="158" spans="2:3">
      <c r="B158" s="183"/>
      <c r="C158" s="182"/>
    </row>
    <row r="159" spans="2:3">
      <c r="B159" s="183"/>
      <c r="C159" s="182"/>
    </row>
    <row r="160" spans="2:3">
      <c r="B160" s="183"/>
      <c r="C160" s="182"/>
    </row>
    <row r="161" spans="2:3">
      <c r="B161" s="183"/>
      <c r="C161" s="182"/>
    </row>
    <row r="162" spans="2:3">
      <c r="B162" s="183"/>
      <c r="C162" s="182"/>
    </row>
    <row r="163" spans="2:3">
      <c r="B163" s="183"/>
      <c r="C163" s="182"/>
    </row>
    <row r="164" spans="2:3">
      <c r="B164" s="183"/>
      <c r="C164" s="182"/>
    </row>
    <row r="165" spans="2:3">
      <c r="B165" s="183"/>
      <c r="C165" s="182"/>
    </row>
    <row r="166" spans="2:3">
      <c r="B166" s="183"/>
      <c r="C166" s="182"/>
    </row>
    <row r="167" spans="2:3">
      <c r="B167" s="183"/>
      <c r="C167" s="182"/>
    </row>
    <row r="168" spans="2:3">
      <c r="B168" s="183"/>
      <c r="C168" s="182"/>
    </row>
    <row r="169" spans="2:3">
      <c r="B169" s="183"/>
      <c r="C169" s="182"/>
    </row>
    <row r="170" spans="2:3">
      <c r="B170" s="183"/>
      <c r="C170" s="182"/>
    </row>
    <row r="171" spans="2:3">
      <c r="B171" s="183"/>
      <c r="C171" s="182"/>
    </row>
    <row r="172" spans="2:3">
      <c r="B172" s="183"/>
      <c r="C172" s="182"/>
    </row>
    <row r="173" spans="2:3">
      <c r="B173" s="183"/>
      <c r="C173" s="182"/>
    </row>
    <row r="174" spans="2:3">
      <c r="B174" s="183"/>
      <c r="C174" s="182"/>
    </row>
    <row r="175" spans="2:3">
      <c r="B175" s="183"/>
      <c r="C175" s="182"/>
    </row>
    <row r="176" spans="2:3">
      <c r="B176" s="183"/>
      <c r="C176" s="182"/>
    </row>
    <row r="177" spans="2:3">
      <c r="B177" s="183"/>
      <c r="C177" s="182"/>
    </row>
    <row r="178" spans="2:3">
      <c r="B178" s="183"/>
      <c r="C178" s="182"/>
    </row>
    <row r="179" spans="2:3">
      <c r="B179" s="183"/>
      <c r="C179" s="182"/>
    </row>
    <row r="180" spans="2:3">
      <c r="B180" s="183"/>
      <c r="C180" s="182"/>
    </row>
    <row r="181" spans="2:3">
      <c r="B181" s="183"/>
      <c r="C181" s="182"/>
    </row>
    <row r="182" spans="2:3">
      <c r="B182" s="183"/>
      <c r="C182" s="182"/>
    </row>
    <row r="183" spans="2:3">
      <c r="B183" s="183"/>
      <c r="C183" s="182"/>
    </row>
    <row r="184" spans="2:3">
      <c r="B184" s="183"/>
      <c r="C184" s="182"/>
    </row>
    <row r="185" spans="2:3">
      <c r="B185" s="183"/>
      <c r="C185" s="182"/>
    </row>
    <row r="186" spans="2:3">
      <c r="B186" s="183"/>
      <c r="C186" s="182"/>
    </row>
    <row r="187" spans="2:3">
      <c r="B187" s="183"/>
      <c r="C187" s="182"/>
    </row>
    <row r="188" spans="2:3">
      <c r="B188" s="183"/>
      <c r="C188" s="182"/>
    </row>
    <row r="189" spans="2:3">
      <c r="B189" s="183"/>
      <c r="C189" s="182"/>
    </row>
    <row r="190" spans="2:3">
      <c r="B190" s="183"/>
      <c r="C190" s="182"/>
    </row>
    <row r="191" spans="2:3">
      <c r="B191" s="183"/>
      <c r="C191" s="182"/>
    </row>
    <row r="192" spans="2:3">
      <c r="B192" s="183"/>
      <c r="C192" s="182"/>
    </row>
    <row r="193" spans="2:3">
      <c r="B193" s="183"/>
      <c r="C193" s="182"/>
    </row>
    <row r="194" spans="2:3">
      <c r="B194" s="183"/>
      <c r="C194" s="182"/>
    </row>
    <row r="195" spans="2:3">
      <c r="B195" s="183"/>
      <c r="C195" s="182"/>
    </row>
    <row r="196" spans="2:3">
      <c r="B196" s="183"/>
      <c r="C196" s="182"/>
    </row>
    <row r="197" spans="2:3">
      <c r="B197" s="183"/>
      <c r="C197" s="182"/>
    </row>
    <row r="198" spans="2:3">
      <c r="B198" s="183"/>
      <c r="C198" s="182"/>
    </row>
    <row r="199" spans="2:3">
      <c r="B199" s="183"/>
      <c r="C199" s="182"/>
    </row>
    <row r="200" spans="2:3">
      <c r="B200" s="183"/>
      <c r="C200" s="182"/>
    </row>
    <row r="201" spans="2:3">
      <c r="B201" s="183"/>
      <c r="C201" s="182"/>
    </row>
  </sheetData>
  <mergeCells count="17">
    <mergeCell ref="B7:C7"/>
    <mergeCell ref="B94:L94"/>
    <mergeCell ref="B15:L15"/>
    <mergeCell ref="G13:H13"/>
    <mergeCell ref="C2:D2"/>
    <mergeCell ref="AB26:AB27"/>
    <mergeCell ref="AB30:AB33"/>
    <mergeCell ref="B3:C3"/>
    <mergeCell ref="B4:C4"/>
    <mergeCell ref="B5:C5"/>
    <mergeCell ref="AB5:AG5"/>
    <mergeCell ref="B11:C11"/>
    <mergeCell ref="B12:L12"/>
    <mergeCell ref="E8:F8"/>
    <mergeCell ref="E13:F13"/>
    <mergeCell ref="I13:J13"/>
    <mergeCell ref="K13:L13"/>
  </mergeCells>
  <pageMargins left="0.7" right="0.7" top="0.75" bottom="0.75" header="0.3" footer="0.3"/>
  <pageSetup paperSize="9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4EDE8B0E039D45B1349A3B2F720F53" ma:contentTypeVersion="6" ma:contentTypeDescription="Create a new document." ma:contentTypeScope="" ma:versionID="5b3e40bf341aa8bd5299552d1b207ce0">
  <xsd:schema xmlns:xsd="http://www.w3.org/2001/XMLSchema" xmlns:xs="http://www.w3.org/2001/XMLSchema" xmlns:p="http://schemas.microsoft.com/office/2006/metadata/properties" xmlns:ns2="5fc8fd50-31dd-4603-84e3-e60a76815c76" xmlns:ns3="9017bf57-5241-4a49-8165-27f99239395a" targetNamespace="http://schemas.microsoft.com/office/2006/metadata/properties" ma:root="true" ma:fieldsID="fc4c2a478dca709b55052b9ebb91eb5e" ns2:_="" ns3:_="">
    <xsd:import namespace="5fc8fd50-31dd-4603-84e3-e60a76815c76"/>
    <xsd:import namespace="9017bf57-5241-4a49-8165-27f9923939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c8fd50-31dd-4603-84e3-e60a76815c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7bf57-5241-4a49-8165-27f99239395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822559E-E08E-46F3-9283-146BD77ED4A7}">
  <ds:schemaRefs>
    <ds:schemaRef ds:uri="http://schemas.microsoft.com/office/2006/documentManagement/types"/>
    <ds:schemaRef ds:uri="9017bf57-5241-4a49-8165-27f99239395a"/>
    <ds:schemaRef ds:uri="http://purl.org/dc/elements/1.1/"/>
    <ds:schemaRef ds:uri="http://schemas.openxmlformats.org/package/2006/metadata/core-properties"/>
    <ds:schemaRef ds:uri="5fc8fd50-31dd-4603-84e3-e60a76815c76"/>
    <ds:schemaRef ds:uri="http://schemas.microsoft.com/office/2006/metadata/properties"/>
    <ds:schemaRef ds:uri="http://purl.org/dc/terms/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345CD60-557C-4A51-816B-2F8AF51487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C5ADC56-BBDD-4426-B968-FAC15174F8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c8fd50-31dd-4603-84e3-e60a76815c76"/>
    <ds:schemaRef ds:uri="9017bf57-5241-4a49-8165-27f9923939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a91f668-dc1c-4903-8923-8e6618190d66}" enabled="0" method="" siteId="{8a91f668-dc1c-4903-8923-8e6618190d6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31</vt:i4>
      </vt:variant>
      <vt:variant>
        <vt:lpstr>Named Ranges</vt:lpstr>
      </vt:variant>
      <vt:variant>
        <vt:i4>2</vt:i4>
      </vt:variant>
    </vt:vector>
  </HeadingPairs>
  <TitlesOfParts>
    <vt:vector size="33" baseType="lpstr">
      <vt:lpstr>Summary</vt:lpstr>
      <vt:lpstr>Briefing</vt:lpstr>
      <vt:lpstr>Sheet1</vt:lpstr>
      <vt:lpstr>Summary Rooms</vt:lpstr>
      <vt:lpstr>new brilliant basics</vt:lpstr>
      <vt:lpstr>Detail Rooms</vt:lpstr>
      <vt:lpstr>summary F&amp;B</vt:lpstr>
      <vt:lpstr>F&amp;B Capacities</vt:lpstr>
      <vt:lpstr>Breakfasts &amp; Meal Plan</vt:lpstr>
      <vt:lpstr>Hoja3</vt:lpstr>
      <vt:lpstr>M&amp;E</vt:lpstr>
      <vt:lpstr>Restaurant</vt:lpstr>
      <vt:lpstr>Minibar</vt:lpstr>
      <vt:lpstr>Bar</vt:lpstr>
      <vt:lpstr>Room Service </vt:lpstr>
      <vt:lpstr>Welcome Drink</vt:lpstr>
      <vt:lpstr>Canteen</vt:lpstr>
      <vt:lpstr>Kitchen</vt:lpstr>
      <vt:lpstr>1.Chinaware</vt:lpstr>
      <vt:lpstr>2.Silverware</vt:lpstr>
      <vt:lpstr>3. Glassware</vt:lpstr>
      <vt:lpstr>4.Kitchenware</vt:lpstr>
      <vt:lpstr>5. Machinery</vt:lpstr>
      <vt:lpstr>Trolleys</vt:lpstr>
      <vt:lpstr>Cleaning</vt:lpstr>
      <vt:lpstr>Uniforms-TBC</vt:lpstr>
      <vt:lpstr>Public Areas BOH</vt:lpstr>
      <vt:lpstr>Linen Lease</vt:lpstr>
      <vt:lpstr>Hoja1</vt:lpstr>
      <vt:lpstr>Hoja2</vt:lpstr>
      <vt:lpstr>Hoja12</vt:lpstr>
      <vt:lpstr>Summary!Print_Area</vt:lpstr>
      <vt:lpstr>'Public Areas BOH'!Print_Titles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Gustavo Martínez</dc:creator>
  <cp:keywords/>
  <dc:description/>
  <cp:lastModifiedBy>ROCIO BELEN RILO PONTORIERO</cp:lastModifiedBy>
  <cp:revision/>
  <dcterms:created xsi:type="dcterms:W3CDTF">2013-04-18T11:33:13Z</dcterms:created>
  <dcterms:modified xsi:type="dcterms:W3CDTF">2025-09-17T14:33:25Z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0x010100104EDE8B0E039D45B1349A3B2F720F53</vt:lpwstr>
  </property>
</Properties>
</file>