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jarillo\Desktop\Promos Free HB\"/>
    </mc:Choice>
  </mc:AlternateContent>
  <xr:revisionPtr revIDLastSave="0" documentId="13_ncr:1_{49BD478D-BB14-4329-9357-23FF34733590}" xr6:coauthVersionLast="45" xr6:coauthVersionMax="45" xr10:uidLastSave="{00000000-0000-0000-0000-000000000000}"/>
  <workbookProtection workbookAlgorithmName="SHA-512" workbookHashValue="JAICWOSw4FP7fklYonGiAkICr2mpS/SBh6bgnWR3jszv6Ixx6RDe6LbrMBaN8UHHSZVGEV6AJ61Nw2y6YxO9jw==" workbookSaltValue="qSDlujwh/lcRvuHHc+GoUw==" workbookSpinCount="100000" lockStructure="1"/>
  <bookViews>
    <workbookView xWindow="-110" yWindow="-110" windowWidth="19420" windowHeight="10420" firstSheet="2" activeTab="2" xr2:uid="{B97923CD-2CA4-417C-B3FF-DB344DFFB032}"/>
  </bookViews>
  <sheets>
    <sheet name="Resumen Free HB (New)" sheetId="2" state="hidden" r:id="rId1"/>
    <sheet name="2021" sheetId="3" state="hidden" r:id="rId2"/>
    <sheet name="Monthly correction calculation" sheetId="5" r:id="rId3"/>
    <sheet name="Daily amounts in reservations" sheetId="6" r:id="rId4"/>
    <sheet name="Data" sheetId="4" state="hidden" r:id="rId5"/>
    <sheet name="Data2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6" l="1"/>
  <c r="M20" i="6"/>
  <c r="M19" i="6"/>
  <c r="M18" i="6"/>
  <c r="M17" i="6"/>
  <c r="M16" i="6"/>
  <c r="M15" i="6"/>
  <c r="M30" i="6"/>
  <c r="M29" i="6"/>
  <c r="M28" i="6"/>
  <c r="M27" i="6"/>
  <c r="M26" i="6"/>
  <c r="M25" i="6"/>
  <c r="M24" i="6"/>
  <c r="M23" i="6"/>
  <c r="M22" i="6"/>
  <c r="J13" i="6"/>
  <c r="G13" i="6"/>
  <c r="D15" i="6"/>
  <c r="H18" i="6"/>
  <c r="H17" i="6"/>
  <c r="H16" i="6"/>
  <c r="H15" i="6"/>
  <c r="W15" i="6"/>
  <c r="X15" i="6" s="1"/>
  <c r="X14" i="6"/>
  <c r="X13" i="6"/>
  <c r="W29" i="6"/>
  <c r="X29" i="6" s="1"/>
  <c r="R29" i="6"/>
  <c r="S29" i="6" s="1"/>
  <c r="X28" i="6"/>
  <c r="S28" i="6"/>
  <c r="X27" i="6"/>
  <c r="S27" i="6"/>
  <c r="W22" i="6"/>
  <c r="X22" i="6" s="1"/>
  <c r="X21" i="6"/>
  <c r="R21" i="6"/>
  <c r="R22" i="6" s="1"/>
  <c r="S22" i="6" s="1"/>
  <c r="X20" i="6"/>
  <c r="S20" i="6"/>
  <c r="R20" i="6"/>
  <c r="R15" i="6"/>
  <c r="S15" i="6" s="1"/>
  <c r="S14" i="6"/>
  <c r="S13" i="6"/>
  <c r="AB20" i="5"/>
  <c r="W20" i="5"/>
  <c r="AC19" i="5"/>
  <c r="X19" i="5"/>
  <c r="R19" i="5"/>
  <c r="S19" i="5" s="1"/>
  <c r="AC18" i="5"/>
  <c r="X18" i="5"/>
  <c r="R18" i="5"/>
  <c r="R20" i="5" s="1"/>
  <c r="AB14" i="5"/>
  <c r="W14" i="5"/>
  <c r="S14" i="5"/>
  <c r="T12" i="5" s="1"/>
  <c r="AC13" i="5"/>
  <c r="X13" i="5"/>
  <c r="AC12" i="5"/>
  <c r="X12" i="5"/>
  <c r="X14" i="5" s="1"/>
  <c r="Y14" i="5" s="1"/>
  <c r="S21" i="6" l="1"/>
  <c r="AC14" i="5"/>
  <c r="X20" i="5"/>
  <c r="Y20" i="5" s="1"/>
  <c r="Y13" i="5"/>
  <c r="AD14" i="5"/>
  <c r="AD13" i="5"/>
  <c r="AD19" i="5"/>
  <c r="T14" i="5"/>
  <c r="Y12" i="5"/>
  <c r="S18" i="5"/>
  <c r="AD12" i="5"/>
  <c r="AC20" i="5"/>
  <c r="AD20" i="5" s="1"/>
  <c r="T13" i="5"/>
  <c r="Y19" i="5" l="1"/>
  <c r="Y18" i="5"/>
  <c r="S20" i="5"/>
  <c r="AD18" i="5"/>
  <c r="T20" i="5" l="1"/>
  <c r="T19" i="5"/>
  <c r="T18" i="5"/>
  <c r="G7" i="7" l="1"/>
  <c r="F7" i="7"/>
  <c r="G6" i="7"/>
  <c r="F6" i="7"/>
  <c r="G5" i="7"/>
  <c r="F5" i="7"/>
  <c r="G4" i="7"/>
  <c r="F4" i="7"/>
  <c r="G3" i="7"/>
  <c r="F3" i="7"/>
  <c r="G2" i="7" l="1"/>
  <c r="F2" i="7"/>
  <c r="I18" i="6" l="1"/>
  <c r="I17" i="6"/>
  <c r="I16" i="6"/>
  <c r="I15" i="6"/>
  <c r="L16" i="6" l="1"/>
  <c r="L28" i="6"/>
  <c r="L24" i="6"/>
  <c r="L20" i="6"/>
  <c r="L26" i="6"/>
  <c r="L18" i="6"/>
  <c r="L29" i="6"/>
  <c r="L25" i="6"/>
  <c r="L15" i="6"/>
  <c r="L27" i="6"/>
  <c r="L23" i="6"/>
  <c r="L19" i="6"/>
  <c r="L30" i="6"/>
  <c r="L22" i="6"/>
  <c r="L17" i="6"/>
  <c r="L21" i="6"/>
  <c r="H6" i="3"/>
  <c r="G6" i="3"/>
  <c r="H5" i="3"/>
  <c r="H4" i="3"/>
  <c r="J11" i="5" l="1"/>
  <c r="H11" i="5"/>
  <c r="H15" i="5"/>
  <c r="H14" i="5"/>
  <c r="H13" i="5"/>
  <c r="D15" i="5"/>
  <c r="D18" i="5" s="1"/>
  <c r="D14" i="5"/>
  <c r="D13" i="5"/>
  <c r="K15" i="5" l="1"/>
  <c r="J15" i="5" s="1"/>
  <c r="K14" i="5"/>
  <c r="J14" i="5" s="1"/>
  <c r="P12" i="3"/>
  <c r="Q11" i="3"/>
  <c r="Q10" i="3"/>
  <c r="L10" i="3"/>
  <c r="L11" i="3"/>
  <c r="K12" i="3"/>
  <c r="F11" i="3"/>
  <c r="F10" i="3"/>
  <c r="G10" i="3" s="1"/>
  <c r="Q5" i="3"/>
  <c r="Q4" i="3"/>
  <c r="Q6" i="3" s="1"/>
  <c r="P6" i="3"/>
  <c r="L5" i="3"/>
  <c r="L4" i="3"/>
  <c r="T74" i="2"/>
  <c r="T71" i="2"/>
  <c r="G72" i="2"/>
  <c r="H72" i="2" s="1"/>
  <c r="T69" i="2"/>
  <c r="H69" i="2"/>
  <c r="G69" i="2"/>
  <c r="T67" i="2"/>
  <c r="G67" i="2"/>
  <c r="H67" i="2" s="1"/>
  <c r="T66" i="2"/>
  <c r="G66" i="2"/>
  <c r="H66" i="2" s="1"/>
  <c r="T64" i="2"/>
  <c r="H64" i="2"/>
  <c r="G64" i="2"/>
  <c r="T62" i="2"/>
  <c r="H62" i="2"/>
  <c r="T61" i="2"/>
  <c r="H61" i="2"/>
  <c r="T59" i="2"/>
  <c r="H59" i="2"/>
  <c r="T57" i="2"/>
  <c r="H57" i="2"/>
  <c r="T56" i="2"/>
  <c r="H56" i="2"/>
  <c r="T44" i="2"/>
  <c r="G45" i="2"/>
  <c r="H45" i="2" s="1"/>
  <c r="T42" i="2"/>
  <c r="H42" i="2"/>
  <c r="G42" i="2"/>
  <c r="T40" i="2"/>
  <c r="G40" i="2"/>
  <c r="H40" i="2" s="1"/>
  <c r="T39" i="2"/>
  <c r="G39" i="2"/>
  <c r="H39" i="2" s="1"/>
  <c r="T37" i="2"/>
  <c r="H37" i="2"/>
  <c r="G37" i="2"/>
  <c r="T35" i="2"/>
  <c r="H35" i="2"/>
  <c r="T34" i="2"/>
  <c r="H34" i="2"/>
  <c r="T32" i="2"/>
  <c r="H32" i="2"/>
  <c r="T30" i="2"/>
  <c r="H30" i="2"/>
  <c r="T29" i="2"/>
  <c r="H29" i="2"/>
  <c r="B26" i="2"/>
  <c r="B25" i="2"/>
  <c r="B24" i="2"/>
  <c r="G15" i="2" s="1"/>
  <c r="H15" i="2" s="1"/>
  <c r="H22" i="2"/>
  <c r="T20" i="2"/>
  <c r="T19" i="2"/>
  <c r="S20" i="2"/>
  <c r="G20" i="2"/>
  <c r="H20" i="2" s="1"/>
  <c r="S17" i="2"/>
  <c r="H17" i="2"/>
  <c r="T15" i="2"/>
  <c r="S15" i="2"/>
  <c r="T14" i="2"/>
  <c r="S14" i="2"/>
  <c r="G14" i="2"/>
  <c r="H14" i="2" s="1"/>
  <c r="T12" i="2"/>
  <c r="H12" i="2"/>
  <c r="G9" i="2"/>
  <c r="H9" i="2" s="1"/>
  <c r="T7" i="2"/>
  <c r="T17" i="2" s="1"/>
  <c r="H7" i="2"/>
  <c r="G5" i="2"/>
  <c r="H5" i="2" s="1"/>
  <c r="I15" i="5" l="1"/>
  <c r="K13" i="5"/>
  <c r="I14" i="5"/>
  <c r="S45" i="2"/>
  <c r="T45" i="2" s="1"/>
  <c r="H71" i="2"/>
  <c r="S72" i="2"/>
  <c r="T72" i="2" s="1"/>
  <c r="H44" i="2"/>
  <c r="H19" i="2"/>
  <c r="F12" i="3"/>
  <c r="Q12" i="3"/>
  <c r="R12" i="3" s="1"/>
  <c r="L12" i="3"/>
  <c r="M11" i="3" s="1"/>
  <c r="G11" i="3"/>
  <c r="R4" i="3"/>
  <c r="R5" i="3"/>
  <c r="K6" i="3"/>
  <c r="L6" i="3"/>
  <c r="M6" i="3" s="1"/>
  <c r="R6" i="3"/>
  <c r="G4" i="2"/>
  <c r="H4" i="2" s="1"/>
  <c r="G10" i="2"/>
  <c r="H10" i="2" s="1"/>
  <c r="R11" i="3" l="1"/>
  <c r="I13" i="5"/>
  <c r="J13" i="5"/>
  <c r="K16" i="5"/>
  <c r="R10" i="3"/>
  <c r="M10" i="3"/>
  <c r="M12" i="3"/>
  <c r="G12" i="3"/>
  <c r="H11" i="3" s="1"/>
  <c r="M4" i="3"/>
  <c r="M5" i="3"/>
  <c r="H10" i="3" l="1"/>
  <c r="H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MARIA PADILLA SORIA</author>
  </authors>
  <commentList>
    <comment ref="Z2" authorId="0" shapeId="0" xr:uid="{A65957EC-2E45-460A-AFF7-E226A8F114F0}">
      <text>
        <r>
          <rPr>
            <b/>
            <sz val="9"/>
            <color indexed="81"/>
            <rFont val="Tahoma"/>
            <family val="2"/>
          </rPr>
          <t>IVA BB</t>
        </r>
      </text>
    </comment>
    <comment ref="AA2" authorId="0" shapeId="0" xr:uid="{569714E1-5B9C-4CA9-A178-33897730C79B}">
      <text>
        <r>
          <rPr>
            <b/>
            <sz val="9"/>
            <color indexed="81"/>
            <rFont val="Tahoma"/>
            <family val="2"/>
          </rPr>
          <t>IVA FOOD: HB &amp; FB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 xr:uid="{7F4C2A45-35E6-4F46-8B52-0975819860D1}">
      <text>
        <r>
          <rPr>
            <b/>
            <sz val="9"/>
            <color indexed="81"/>
            <rFont val="Tahoma"/>
            <family val="2"/>
          </rPr>
          <t>IVA ESPAÑA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<sst xmlns="http://schemas.openxmlformats.org/spreadsheetml/2006/main" count="1241" uniqueCount="185">
  <si>
    <t>Anantara Villa Padierna</t>
  </si>
  <si>
    <t>HB</t>
  </si>
  <si>
    <t>BKFS</t>
  </si>
  <si>
    <t>DINF</t>
  </si>
  <si>
    <t>Adult</t>
  </si>
  <si>
    <t>Tivoli Carvoerio</t>
  </si>
  <si>
    <t>Tivoli Lagos</t>
  </si>
  <si>
    <t>Anantara Vilamoura</t>
  </si>
  <si>
    <t>Tivoli Marina VilaMoura</t>
  </si>
  <si>
    <t>PRO_HB_FRE</t>
  </si>
  <si>
    <t>NHR_PRO_HB</t>
  </si>
  <si>
    <t>MIN_PBF_HB</t>
  </si>
  <si>
    <t>WS_PRBF_HB</t>
  </si>
  <si>
    <t>PRBF_C20HB</t>
  </si>
  <si>
    <t>Promotion Free HB</t>
  </si>
  <si>
    <t>NHR Promotion Free HB</t>
  </si>
  <si>
    <t>Discovery Minor Promotion Free HB</t>
  </si>
  <si>
    <t>WS Promotion Free Breakfast HB</t>
  </si>
  <si>
    <t>Promotion Free Breakfast COM 20 HB</t>
  </si>
  <si>
    <t>Promo Free HB Rates</t>
  </si>
  <si>
    <t>Hotel</t>
  </si>
  <si>
    <t>ESMA.VILPA</t>
  </si>
  <si>
    <t>PT08.VILAM</t>
  </si>
  <si>
    <t>PT08.CARVO</t>
  </si>
  <si>
    <t>PT08.LAGOS</t>
  </si>
  <si>
    <t>PT08.PORTI</t>
  </si>
  <si>
    <t>PT08.MAVIL</t>
  </si>
  <si>
    <t>TOTAL</t>
  </si>
  <si>
    <t>EUR</t>
  </si>
  <si>
    <t>%</t>
  </si>
  <si>
    <t>Tivoli Marina Portimao</t>
  </si>
  <si>
    <t>ANANTARA VILLA PADIERNA</t>
  </si>
  <si>
    <t>TIVOLI PORTIMAO</t>
  </si>
  <si>
    <t>TASAS</t>
  </si>
  <si>
    <t>XHOTEL_ID</t>
  </si>
  <si>
    <t>XDRA_ID</t>
  </si>
  <si>
    <t>XCURRENCY</t>
  </si>
  <si>
    <t>XTIP_PAX_ID</t>
  </si>
  <si>
    <t>XREGIMEN_ID</t>
  </si>
  <si>
    <t>XTIP_COM_ID</t>
  </si>
  <si>
    <t>Child</t>
  </si>
  <si>
    <t>MP001</t>
  </si>
  <si>
    <t>0</t>
  </si>
  <si>
    <t>RO</t>
  </si>
  <si>
    <t>BAR + REWARDS</t>
  </si>
  <si>
    <t>PT08,PORTI</t>
  </si>
  <si>
    <t>N/A</t>
  </si>
  <si>
    <t>1</t>
  </si>
  <si>
    <t>BB</t>
  </si>
  <si>
    <t>DINB</t>
  </si>
  <si>
    <t>no incluidas</t>
  </si>
  <si>
    <t>MP002</t>
  </si>
  <si>
    <t>FIN DE AÑO</t>
  </si>
  <si>
    <t>MP003</t>
  </si>
  <si>
    <t>SD_7-14D / AP15DMLOS + REWARDS</t>
  </si>
  <si>
    <t>SD_7-14D / AP15DMLOS (-10%) + REWARDS</t>
  </si>
  <si>
    <t>FREE HALF BOARD</t>
  </si>
  <si>
    <t>PRECIOS EN AMARILLOS CON CAMBIOS</t>
  </si>
  <si>
    <t>** Precios sin IVA incluidos</t>
  </si>
  <si>
    <t>** Precios CON IVA incluidos</t>
  </si>
  <si>
    <t xml:space="preserve">NINOS 50% DESCUENTO SOBRE PRECIO ADULTO </t>
  </si>
  <si>
    <t>IVA PORTUGAL DESAYUNO 6%</t>
  </si>
  <si>
    <t>IVA PORTUGAL HB 13%</t>
  </si>
  <si>
    <t>TIVOLI MARINA VILAMOURA</t>
  </si>
  <si>
    <t>TIVOLI LAGOS</t>
  </si>
  <si>
    <t xml:space="preserve"> IVA PR desayno 6%</t>
  </si>
  <si>
    <t>IVA PT = 6% desayuno / 13% para HB</t>
  </si>
  <si>
    <t>IVA PT HB 13%</t>
  </si>
  <si>
    <t>Niños un 50% sobre valor de adulto</t>
  </si>
  <si>
    <t>Nino 50% de descuanto sobre precio adulto</t>
  </si>
  <si>
    <t>ANANTARA VILAMOURA</t>
  </si>
  <si>
    <t>TIVOLI CARVOEIRO</t>
  </si>
  <si>
    <t>-</t>
  </si>
  <si>
    <t>SD_7-14D / AP15DMLOS (-10% ) + REWARDS</t>
  </si>
  <si>
    <t>Niños 50% descuento sobre adulto</t>
  </si>
  <si>
    <t>THE RESIDENCE</t>
  </si>
  <si>
    <t>PT08,VICAL</t>
  </si>
  <si>
    <t>MP004</t>
  </si>
  <si>
    <t>FREE HALF BOARD (NO APLICA)</t>
  </si>
  <si>
    <t>** Precios sin IVA incluidos ( 6% )</t>
  </si>
  <si>
    <t xml:space="preserve">NINOS CON 50% DESCUENTO SOBRE EL ADULTO </t>
  </si>
  <si>
    <t>Public</t>
  </si>
  <si>
    <t>Rewards</t>
  </si>
  <si>
    <t>Discovery</t>
  </si>
  <si>
    <t>WS</t>
  </si>
  <si>
    <t>CENTER CODE</t>
  </si>
  <si>
    <t>HOTEL COMMERCIAL NAME</t>
  </si>
  <si>
    <t>BUSINESS UNIT</t>
  </si>
  <si>
    <t>FI NAME</t>
  </si>
  <si>
    <t>CUSTOMER SAP(CENTER)</t>
  </si>
  <si>
    <t>TMS CENTER CODE (II)</t>
  </si>
  <si>
    <t>Anantara Villa Padierna Palace Benahavís Marbella Resort</t>
  </si>
  <si>
    <t>BU Southern Europe</t>
  </si>
  <si>
    <t xml:space="preserve">ES10 ANANTARA VILLA PADIERNA </t>
  </si>
  <si>
    <t>Tivoli Marina Portimão Algarve Resort</t>
  </si>
  <si>
    <t>PT04 TIVOLI MARINA PORTIMÃO</t>
  </si>
  <si>
    <t>Tivoli Lagos Algarve Resort</t>
  </si>
  <si>
    <t>PT04 TIVOLI LAGOS</t>
  </si>
  <si>
    <t>Anantara Vilamoura Algarve Resort</t>
  </si>
  <si>
    <t>PT05 ANANTARA VILAMOURA</t>
  </si>
  <si>
    <t>Tivoli Marina Vilamoura Algarve Resort</t>
  </si>
  <si>
    <t>PT05 TIVOLI MARINA VILAMOURA</t>
  </si>
  <si>
    <t>Tivoli Carvoeiro Algarve Resort</t>
  </si>
  <si>
    <t>PT07 TIV CARVOEIRO ALGARVE RES</t>
  </si>
  <si>
    <t>Month</t>
  </si>
  <si>
    <t>Total Meal Plan Revenue</t>
  </si>
  <si>
    <t>In House - Total Guests</t>
  </si>
  <si>
    <t>HB-Split BKFS</t>
  </si>
  <si>
    <t>HB-Split DINF</t>
  </si>
  <si>
    <t>PAX</t>
  </si>
  <si>
    <t>Date of Service</t>
  </si>
  <si>
    <t>April 21</t>
  </si>
  <si>
    <t>May 21</t>
  </si>
  <si>
    <t>June 21</t>
  </si>
  <si>
    <t>July 21</t>
  </si>
  <si>
    <t>August 21</t>
  </si>
  <si>
    <t>September 21</t>
  </si>
  <si>
    <t>October 21</t>
  </si>
  <si>
    <t>Internal Main Client</t>
  </si>
  <si>
    <t>Concept</t>
  </si>
  <si>
    <t>Price</t>
  </si>
  <si>
    <t>Quantity</t>
  </si>
  <si>
    <t>Service Date</t>
  </si>
  <si>
    <t>Data for correction</t>
  </si>
  <si>
    <t>Please select</t>
  </si>
  <si>
    <t>Half Board Total Split</t>
  </si>
  <si>
    <t>Total Correction Amount</t>
  </si>
  <si>
    <t>HALF BOARD</t>
  </si>
  <si>
    <t xml:space="preserve">Travel window 14/04/2021-17/10/2021 </t>
  </si>
  <si>
    <t>Bear in mind all grey fields will be fulfilled automatically - Do not insert any value!</t>
  </si>
  <si>
    <t xml:space="preserve">  </t>
  </si>
  <si>
    <t>Data to fill-out in TMS Day Guest Billing Reservation</t>
  </si>
  <si>
    <t>TOTAL AMOUNT TMS INVOICE</t>
  </si>
  <si>
    <t>ROOM - Quarto / Room</t>
  </si>
  <si>
    <t>DINF - Jantar Comida/Dinner Food</t>
  </si>
  <si>
    <t>BKFS - Pequeno-Almoço / Breakfast</t>
  </si>
  <si>
    <t>Amount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</si>
  <si>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</si>
  <si>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</si>
  <si>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</si>
  <si>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</si>
  <si>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</si>
  <si>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</si>
  <si>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</si>
  <si>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</si>
  <si>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</si>
  <si>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</si>
  <si>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</si>
  <si>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</si>
  <si>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</si>
  <si>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</si>
  <si>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</si>
  <si>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</si>
  <si>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Data to fill-out in TMS Reservation</t>
  </si>
  <si>
    <t>Fixed charges</t>
  </si>
  <si>
    <t>Pax</t>
  </si>
  <si>
    <t>DINF AD</t>
  </si>
  <si>
    <t>DINF 
AD</t>
  </si>
  <si>
    <t>BKFS
AD</t>
  </si>
  <si>
    <t>DINF 
CH</t>
  </si>
  <si>
    <t>BKFS
CH</t>
  </si>
  <si>
    <t>VAT</t>
  </si>
  <si>
    <t>** Precios CON IVA incluido
IVA PORTUGAL DESAYUNO 6%
IVA PORTUGAL HB 13%</t>
  </si>
  <si>
    <t>Total AD</t>
  </si>
  <si>
    <t>Total  CH</t>
  </si>
  <si>
    <t>BKFS AD</t>
  </si>
  <si>
    <t>DINF CH</t>
  </si>
  <si>
    <t>WITHOUT VAT INCLUDED</t>
  </si>
  <si>
    <t>VERSION: JUNE 2021</t>
  </si>
  <si>
    <t>WITHOUT TAXES</t>
  </si>
  <si>
    <t>Prices and commissions tab
Manual price per day</t>
  </si>
  <si>
    <t>BKFS CH</t>
  </si>
  <si>
    <t>VAT INCLUDED</t>
  </si>
  <si>
    <t>WITHOUT VAT - EXCLUDED</t>
  </si>
  <si>
    <t>Tivoli Marina Vilamoura</t>
  </si>
  <si>
    <t>F&amp;B SPLIT ADULTS WITHOUT VAT</t>
  </si>
  <si>
    <t>Resorts Summer Promo - Free Half Board + Voucher credit</t>
  </si>
  <si>
    <t>Information of F&amp;B prices and Rates</t>
  </si>
  <si>
    <t>PRICES WITHOUT VAT</t>
  </si>
  <si>
    <t>PRICES VAT INCLUDED</t>
  </si>
  <si>
    <t>ADULT</t>
  </si>
  <si>
    <t>CHILD</t>
  </si>
  <si>
    <t>VAT %</t>
  </si>
  <si>
    <r>
      <rPr>
        <sz val="9.5"/>
        <color rgb="FF44546A"/>
        <rFont val="Arial"/>
        <family val="2"/>
      </rPr>
      <t>Always find the latest version of this document and all the related ones in the Business Processes section of the NH Digital Knowledge Workplace</t>
    </r>
    <r>
      <rPr>
        <sz val="9.5"/>
        <color theme="1"/>
        <rFont val="Arial"/>
        <family val="2"/>
      </rPr>
      <t xml:space="preserve"> </t>
    </r>
    <r>
      <rPr>
        <b/>
        <u/>
        <sz val="9.5"/>
        <color rgb="FF0070C0"/>
        <rFont val="Arial"/>
        <family val="2"/>
      </rPr>
      <t>www.nhorganization.com</t>
    </r>
  </si>
  <si>
    <r>
      <rPr>
        <sz val="10"/>
        <color rgb="FF44546A"/>
        <rFont val="Arial"/>
        <family val="2"/>
      </rPr>
      <t>Always find the latest version of this document and all the related ones in the Business Processes section of the NH Digital Knowledge Workplace</t>
    </r>
    <r>
      <rPr>
        <sz val="10"/>
        <color theme="1"/>
        <rFont val="Arial"/>
        <family val="2"/>
      </rPr>
      <t xml:space="preserve"> </t>
    </r>
    <r>
      <rPr>
        <b/>
        <u/>
        <sz val="10"/>
        <color rgb="FF0070C0"/>
        <rFont val="Arial"/>
        <family val="2"/>
      </rPr>
      <t>www.nhorganization.com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</si>
</sst>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color rgb="FF44546A"/>
      <name val="Arial"/>
      <family val="2"/>
    </font>
    <font>
      <b/>
      <sz val="10"/>
      <color rgb="FF44546A"/>
      <name val="Arial"/>
      <family val="2"/>
    </font>
    <font>
      <sz val="8"/>
      <color rgb="FF44546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Arial 10"/>
    </font>
    <font>
      <b/>
      <sz val="10"/>
      <color rgb="FFFF0000"/>
      <name val="Arial"/>
      <family val="2"/>
    </font>
    <font>
      <b/>
      <sz val="7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u/>
      <sz val="10"/>
      <color rgb="FF0070C0"/>
      <name val="Arial"/>
      <family val="2"/>
    </font>
    <font>
      <sz val="8"/>
      <name val="Calibri"/>
      <family val="2"/>
      <scheme val="minor"/>
    </font>
    <font>
      <sz val="10"/>
      <color theme="4"/>
      <name val="Arial"/>
      <family val="2"/>
    </font>
    <font>
      <sz val="9.5"/>
      <color theme="1"/>
      <name val="Arial"/>
      <family val="2"/>
    </font>
    <font>
      <sz val="9.5"/>
      <color rgb="FF44546A"/>
      <name val="Arial"/>
      <family val="2"/>
    </font>
    <font>
      <b/>
      <u/>
      <sz val="9.5"/>
      <color rgb="FF0070C0"/>
      <name val="Arial"/>
      <family val="2"/>
    </font>
    <font>
      <sz val="9.5"/>
      <color theme="1"/>
      <name val="Calibri"/>
      <family val="2"/>
      <scheme val="minor"/>
    </font>
    <font>
      <b/>
      <sz val="11"/>
      <color rgb="FF44546A"/>
      <name val="Arial"/>
      <family val="2"/>
    </font>
    <font>
      <sz val="9"/>
      <color rgb="FF44546A"/>
      <name val="Arial"/>
      <family val="2"/>
    </font>
    <font>
      <b/>
      <sz val="8"/>
      <color rgb="FF44546A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DB69"/>
        <bgColor indexed="64"/>
      </patternFill>
    </fill>
  </fills>
  <borders count="10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44546A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44546A"/>
      </left>
      <right style="hair">
        <color auto="1"/>
      </right>
      <top style="hair">
        <color auto="1"/>
      </top>
      <bottom style="medium">
        <color rgb="FF44546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44546A"/>
      </bottom>
      <diagonal/>
    </border>
    <border>
      <left style="medium">
        <color rgb="FF44546A"/>
      </left>
      <right/>
      <top style="medium">
        <color rgb="FF44546A"/>
      </top>
      <bottom style="medium">
        <color rgb="FF44546A"/>
      </bottom>
      <diagonal/>
    </border>
    <border>
      <left/>
      <right/>
      <top style="medium">
        <color rgb="FF44546A"/>
      </top>
      <bottom style="medium">
        <color rgb="FF44546A"/>
      </bottom>
      <diagonal/>
    </border>
    <border>
      <left/>
      <right style="medium">
        <color rgb="FF44546A"/>
      </right>
      <top style="medium">
        <color rgb="FF44546A"/>
      </top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 style="hair">
        <color rgb="FF44546A"/>
      </right>
      <top style="medium">
        <color rgb="FF44546A"/>
      </top>
      <bottom style="medium">
        <color rgb="FF44546A"/>
      </bottom>
      <diagonal/>
    </border>
    <border>
      <left style="hair">
        <color rgb="FF44546A"/>
      </left>
      <right style="hair">
        <color rgb="FF44546A"/>
      </right>
      <top style="medium">
        <color rgb="FF44546A"/>
      </top>
      <bottom style="medium">
        <color rgb="FF44546A"/>
      </bottom>
      <diagonal/>
    </border>
    <border>
      <left style="hair">
        <color rgb="FF44546A"/>
      </left>
      <right style="medium">
        <color rgb="FF44546A"/>
      </right>
      <top style="medium">
        <color rgb="FF44546A"/>
      </top>
      <bottom style="medium">
        <color rgb="FF44546A"/>
      </bottom>
      <diagonal/>
    </border>
    <border>
      <left style="medium">
        <color rgb="FF44546A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44546A"/>
      </right>
      <top/>
      <bottom style="hair">
        <color auto="1"/>
      </bottom>
      <diagonal/>
    </border>
    <border>
      <left/>
      <right style="medium">
        <color rgb="FF44546A"/>
      </right>
      <top style="hair">
        <color auto="1"/>
      </top>
      <bottom style="hair">
        <color auto="1"/>
      </bottom>
      <diagonal/>
    </border>
    <border>
      <left style="hair">
        <color rgb="FF44546A"/>
      </left>
      <right style="hair">
        <color auto="1"/>
      </right>
      <top style="medium">
        <color rgb="FF44546A"/>
      </top>
      <bottom style="medium">
        <color rgb="FF44546A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rgb="FF44546A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44546A"/>
      </left>
      <right/>
      <top style="medium">
        <color rgb="FF44546A"/>
      </top>
      <bottom style="medium">
        <color rgb="FF44546A"/>
      </bottom>
      <diagonal/>
    </border>
    <border>
      <left/>
      <right style="medium">
        <color rgb="FF44546A"/>
      </right>
      <top/>
      <bottom style="hair">
        <color auto="1"/>
      </bottom>
      <diagonal/>
    </border>
    <border>
      <left style="medium">
        <color rgb="FF44546A"/>
      </left>
      <right style="medium">
        <color rgb="FF44546A"/>
      </right>
      <top style="hair">
        <color auto="1"/>
      </top>
      <bottom style="medium">
        <color rgb="FF44546A"/>
      </bottom>
      <diagonal/>
    </border>
    <border>
      <left/>
      <right style="medium">
        <color rgb="FF44546A"/>
      </right>
      <top style="hair">
        <color auto="1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hair">
        <color auto="1"/>
      </top>
      <bottom style="hair">
        <color auto="1"/>
      </bottom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/>
      <bottom style="hair">
        <color auto="1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 style="medium">
        <color rgb="FF44546A"/>
      </bottom>
      <diagonal/>
    </border>
    <border>
      <left style="hair">
        <color rgb="FF44546A"/>
      </left>
      <right style="hair">
        <color rgb="FF44546A"/>
      </right>
      <top style="medium">
        <color rgb="FF44546A"/>
      </top>
      <bottom style="hair">
        <color rgb="FF44546A"/>
      </bottom>
      <diagonal/>
    </border>
    <border>
      <left style="hair">
        <color rgb="FF44546A"/>
      </left>
      <right style="medium">
        <color rgb="FF44546A"/>
      </right>
      <top style="medium">
        <color rgb="FF44546A"/>
      </top>
      <bottom style="hair">
        <color rgb="FF44546A"/>
      </bottom>
      <diagonal/>
    </border>
    <border>
      <left style="hair">
        <color rgb="FF44546A"/>
      </left>
      <right style="hair">
        <color rgb="FF44546A"/>
      </right>
      <top style="hair">
        <color rgb="FF44546A"/>
      </top>
      <bottom style="hair">
        <color rgb="FF44546A"/>
      </bottom>
      <diagonal/>
    </border>
    <border>
      <left style="hair">
        <color rgb="FF44546A"/>
      </left>
      <right style="medium">
        <color rgb="FF44546A"/>
      </right>
      <top style="hair">
        <color rgb="FF44546A"/>
      </top>
      <bottom style="hair">
        <color rgb="FF44546A"/>
      </bottom>
      <diagonal/>
    </border>
    <border>
      <left style="hair">
        <color rgb="FF44546A"/>
      </left>
      <right style="hair">
        <color rgb="FF44546A"/>
      </right>
      <top style="hair">
        <color rgb="FF44546A"/>
      </top>
      <bottom style="medium">
        <color rgb="FF44546A"/>
      </bottom>
      <diagonal/>
    </border>
    <border>
      <left style="hair">
        <color rgb="FF44546A"/>
      </left>
      <right style="medium">
        <color rgb="FF44546A"/>
      </right>
      <top style="hair">
        <color rgb="FF44546A"/>
      </top>
      <bottom style="medium">
        <color rgb="FF44546A"/>
      </bottom>
      <diagonal/>
    </border>
    <border>
      <left/>
      <right style="hair">
        <color rgb="FF44546A"/>
      </right>
      <top style="medium">
        <color rgb="FF44546A"/>
      </top>
      <bottom style="hair">
        <color rgb="FF44546A"/>
      </bottom>
      <diagonal/>
    </border>
    <border>
      <left/>
      <right style="hair">
        <color rgb="FF44546A"/>
      </right>
      <top style="hair">
        <color rgb="FF44546A"/>
      </top>
      <bottom style="hair">
        <color rgb="FF44546A"/>
      </bottom>
      <diagonal/>
    </border>
    <border>
      <left/>
      <right style="hair">
        <color rgb="FF44546A"/>
      </right>
      <top style="hair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 style="hair">
        <color rgb="FF44546A"/>
      </bottom>
      <diagonal/>
    </border>
    <border>
      <left style="medium">
        <color rgb="FF44546A"/>
      </left>
      <right style="medium">
        <color rgb="FF44546A"/>
      </right>
      <top style="hair">
        <color rgb="FF44546A"/>
      </top>
      <bottom style="hair">
        <color rgb="FF44546A"/>
      </bottom>
      <diagonal/>
    </border>
    <border>
      <left style="medium">
        <color rgb="FF44546A"/>
      </left>
      <right style="medium">
        <color rgb="FF44546A"/>
      </right>
      <top style="hair">
        <color rgb="FF44546A"/>
      </top>
      <bottom style="medium">
        <color rgb="FF44546A"/>
      </bottom>
      <diagonal/>
    </border>
    <border>
      <left style="hair">
        <color rgb="FF44546A"/>
      </left>
      <right style="hair">
        <color rgb="FF44546A"/>
      </right>
      <top style="medium">
        <color rgb="FF44546A"/>
      </top>
      <bottom/>
      <diagonal/>
    </border>
    <border>
      <left style="hair">
        <color rgb="FF44546A"/>
      </left>
      <right style="medium">
        <color rgb="FF44546A"/>
      </right>
      <top style="medium">
        <color rgb="FF44546A"/>
      </top>
      <bottom/>
      <diagonal/>
    </border>
    <border>
      <left style="hair">
        <color rgb="FF44546A"/>
      </left>
      <right style="hair">
        <color rgb="FF44546A"/>
      </right>
      <top/>
      <bottom style="hair">
        <color rgb="FF44546A"/>
      </bottom>
      <diagonal/>
    </border>
    <border>
      <left style="hair">
        <color rgb="FF44546A"/>
      </left>
      <right style="medium">
        <color rgb="FF44546A"/>
      </right>
      <top/>
      <bottom style="hair">
        <color rgb="FF44546A"/>
      </bottom>
      <diagonal/>
    </border>
    <border>
      <left/>
      <right style="hair">
        <color rgb="FF44546A"/>
      </right>
      <top style="medium">
        <color rgb="FF44546A"/>
      </top>
      <bottom/>
      <diagonal/>
    </border>
    <border>
      <left/>
      <right style="hair">
        <color rgb="FF44546A"/>
      </right>
      <top style="medium">
        <color rgb="FF44546A"/>
      </top>
      <bottom style="medium">
        <color rgb="FF44546A"/>
      </bottom>
      <diagonal/>
    </border>
    <border>
      <left/>
      <right style="hair">
        <color rgb="FF44546A"/>
      </right>
      <top/>
      <bottom style="hair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 style="medium">
        <color rgb="FF44546A"/>
      </right>
      <top/>
      <bottom style="hair">
        <color rgb="FF44546A"/>
      </bottom>
      <diagonal/>
    </border>
    <border>
      <left style="medium">
        <color indexed="64"/>
      </left>
      <right style="hair">
        <color rgb="FF44546A"/>
      </right>
      <top style="medium">
        <color indexed="64"/>
      </top>
      <bottom style="hair">
        <color rgb="FF44546A"/>
      </bottom>
      <diagonal/>
    </border>
    <border>
      <left style="hair">
        <color rgb="FF44546A"/>
      </left>
      <right style="hair">
        <color rgb="FF44546A"/>
      </right>
      <top style="medium">
        <color indexed="64"/>
      </top>
      <bottom style="hair">
        <color rgb="FF44546A"/>
      </bottom>
      <diagonal/>
    </border>
    <border>
      <left style="hair">
        <color rgb="FF44546A"/>
      </left>
      <right style="medium">
        <color indexed="64"/>
      </right>
      <top style="medium">
        <color indexed="64"/>
      </top>
      <bottom style="hair">
        <color rgb="FF44546A"/>
      </bottom>
      <diagonal/>
    </border>
    <border>
      <left style="medium">
        <color indexed="64"/>
      </left>
      <right style="hair">
        <color rgb="FF44546A"/>
      </right>
      <top style="hair">
        <color rgb="FF44546A"/>
      </top>
      <bottom style="hair">
        <color rgb="FF44546A"/>
      </bottom>
      <diagonal/>
    </border>
    <border>
      <left style="hair">
        <color rgb="FF44546A"/>
      </left>
      <right style="medium">
        <color indexed="64"/>
      </right>
      <top style="hair">
        <color rgb="FF44546A"/>
      </top>
      <bottom style="hair">
        <color rgb="FF44546A"/>
      </bottom>
      <diagonal/>
    </border>
    <border>
      <left style="hair">
        <color rgb="FF44546A"/>
      </left>
      <right style="medium">
        <color indexed="64"/>
      </right>
      <top style="hair">
        <color rgb="FF44546A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44546A"/>
      </bottom>
      <diagonal/>
    </border>
    <border>
      <left style="medium">
        <color indexed="64"/>
      </left>
      <right/>
      <top style="hair">
        <color rgb="FF44546A"/>
      </top>
      <bottom style="hair">
        <color rgb="FF44546A"/>
      </bottom>
      <diagonal/>
    </border>
    <border>
      <left style="medium">
        <color indexed="64"/>
      </left>
      <right/>
      <top style="hair">
        <color rgb="FF44546A"/>
      </top>
      <bottom style="medium">
        <color indexed="64"/>
      </bottom>
      <diagonal/>
    </border>
    <border>
      <left/>
      <right style="hair">
        <color rgb="FF44546A"/>
      </right>
      <top style="hair">
        <color rgb="FF44546A"/>
      </top>
      <bottom style="medium">
        <color indexed="64"/>
      </bottom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rgb="FF44546A"/>
      </left>
      <right/>
      <top/>
      <bottom/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indexed="64"/>
      </left>
      <right style="hair">
        <color rgb="FF44546A"/>
      </right>
      <top style="hair">
        <color rgb="FF44546A"/>
      </top>
      <bottom style="medium">
        <color indexed="64"/>
      </bottom>
      <diagonal/>
    </border>
    <border>
      <left style="medium">
        <color rgb="FF44546A"/>
      </left>
      <right style="hair">
        <color rgb="FF44546A"/>
      </right>
      <top style="medium">
        <color rgb="FF44546A"/>
      </top>
      <bottom style="hair">
        <color rgb="FF44546A"/>
      </bottom>
      <diagonal/>
    </border>
    <border>
      <left style="medium">
        <color rgb="FF44546A"/>
      </left>
      <right style="hair">
        <color rgb="FF44546A"/>
      </right>
      <top style="hair">
        <color rgb="FF44546A"/>
      </top>
      <bottom style="hair">
        <color rgb="FF44546A"/>
      </bottom>
      <diagonal/>
    </border>
    <border>
      <left style="medium">
        <color rgb="FF44546A"/>
      </left>
      <right style="hair">
        <color rgb="FF44546A"/>
      </right>
      <top style="hair">
        <color rgb="FF44546A"/>
      </top>
      <bottom style="medium">
        <color rgb="FF44546A"/>
      </bottom>
      <diagonal/>
    </border>
    <border>
      <left style="hair">
        <color rgb="FF44546A"/>
      </left>
      <right style="medium">
        <color rgb="FF44546A"/>
      </right>
      <top/>
      <bottom style="medium">
        <color rgb="FF44546A"/>
      </bottom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/>
      <top style="medium">
        <color rgb="FF44546A"/>
      </top>
      <bottom/>
      <diagonal/>
    </border>
    <border>
      <left/>
      <right style="medium">
        <color rgb="FF44546A"/>
      </right>
      <top style="medium">
        <color rgb="FF44546A"/>
      </top>
      <bottom/>
      <diagonal/>
    </border>
  </borders>
  <cellStyleXfs count="2">
    <xf numFmtId="0" fontId="0" fillId="0" borderId="0"/>
    <xf numFmtId="0" fontId="5" fillId="0" borderId="0"/>
  </cellStyleXfs>
  <cellXfs count="328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9" fontId="1" fillId="0" borderId="15" xfId="0" applyNumberFormat="1" applyFont="1" applyBorder="1" applyAlignment="1">
      <alignment horizontal="right" vertical="center" indent="1"/>
    </xf>
    <xf numFmtId="9" fontId="1" fillId="0" borderId="18" xfId="0" applyNumberFormat="1" applyFont="1" applyBorder="1" applyAlignment="1">
      <alignment horizontal="right" vertical="center" indent="1"/>
    </xf>
    <xf numFmtId="9" fontId="1" fillId="0" borderId="7" xfId="0" applyNumberFormat="1" applyFont="1" applyBorder="1" applyAlignment="1">
      <alignment horizontal="right" vertical="center" indent="1"/>
    </xf>
    <xf numFmtId="0" fontId="1" fillId="4" borderId="0" xfId="0" applyFont="1" applyFill="1" applyAlignment="1">
      <alignment vertical="center"/>
    </xf>
    <xf numFmtId="0" fontId="5" fillId="0" borderId="0" xfId="1" applyAlignment="1">
      <alignment vertical="top"/>
    </xf>
    <xf numFmtId="0" fontId="5" fillId="2" borderId="0" xfId="1" applyFill="1" applyAlignment="1">
      <alignment vertical="top"/>
    </xf>
    <xf numFmtId="0" fontId="5" fillId="4" borderId="0" xfId="1" applyFill="1" applyAlignment="1">
      <alignment vertical="top"/>
    </xf>
    <xf numFmtId="0" fontId="5" fillId="5" borderId="0" xfId="1" applyFill="1" applyAlignment="1">
      <alignment vertical="top"/>
    </xf>
    <xf numFmtId="0" fontId="5" fillId="6" borderId="19" xfId="1" applyFill="1" applyBorder="1" applyAlignment="1">
      <alignment vertical="top"/>
    </xf>
    <xf numFmtId="0" fontId="5" fillId="6" borderId="20" xfId="1" applyFill="1" applyBorder="1" applyAlignment="1">
      <alignment vertical="top"/>
    </xf>
    <xf numFmtId="0" fontId="5" fillId="6" borderId="20" xfId="1" applyFill="1" applyBorder="1" applyAlignment="1">
      <alignment horizontal="left" vertical="top" wrapText="1"/>
    </xf>
    <xf numFmtId="0" fontId="5" fillId="6" borderId="21" xfId="1" applyFill="1" applyBorder="1" applyAlignment="1">
      <alignment vertical="top"/>
    </xf>
    <xf numFmtId="2" fontId="0" fillId="0" borderId="22" xfId="0" applyNumberForma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5" fillId="0" borderId="23" xfId="1" applyBorder="1" applyAlignment="1">
      <alignment vertical="top"/>
    </xf>
    <xf numFmtId="0" fontId="5" fillId="0" borderId="24" xfId="1" applyBorder="1" applyAlignment="1">
      <alignment vertical="top"/>
    </xf>
    <xf numFmtId="0" fontId="5" fillId="0" borderId="24" xfId="1" applyBorder="1" applyAlignment="1">
      <alignment horizontal="left" vertical="top"/>
    </xf>
    <xf numFmtId="0" fontId="5" fillId="4" borderId="24" xfId="1" applyFill="1" applyBorder="1" applyAlignment="1">
      <alignment vertical="top"/>
    </xf>
    <xf numFmtId="2" fontId="5" fillId="0" borderId="24" xfId="1" applyNumberFormat="1" applyBorder="1" applyAlignment="1">
      <alignment horizontal="right" vertical="top"/>
    </xf>
    <xf numFmtId="2" fontId="5" fillId="0" borderId="25" xfId="1" applyNumberFormat="1" applyBorder="1" applyAlignment="1">
      <alignment horizontal="right" vertical="top"/>
    </xf>
    <xf numFmtId="0" fontId="5" fillId="0" borderId="27" xfId="1" applyBorder="1"/>
    <xf numFmtId="0" fontId="5" fillId="0" borderId="28" xfId="1" applyBorder="1" applyAlignment="1">
      <alignment vertical="top"/>
    </xf>
    <xf numFmtId="0" fontId="5" fillId="0" borderId="29" xfId="1" applyBorder="1" applyAlignment="1">
      <alignment vertical="top"/>
    </xf>
    <xf numFmtId="0" fontId="5" fillId="0" borderId="29" xfId="1" applyBorder="1" applyAlignment="1">
      <alignment horizontal="left" vertical="top"/>
    </xf>
    <xf numFmtId="0" fontId="5" fillId="4" borderId="29" xfId="1" applyFill="1" applyBorder="1" applyAlignment="1">
      <alignment vertical="top"/>
    </xf>
    <xf numFmtId="2" fontId="5" fillId="0" borderId="29" xfId="1" applyNumberFormat="1" applyBorder="1" applyAlignment="1">
      <alignment horizontal="right" vertical="top"/>
    </xf>
    <xf numFmtId="2" fontId="5" fillId="0" borderId="30" xfId="1" applyNumberFormat="1" applyBorder="1" applyAlignment="1">
      <alignment horizontal="right" vertical="top"/>
    </xf>
    <xf numFmtId="0" fontId="5" fillId="0" borderId="32" xfId="1" applyBorder="1" applyAlignment="1">
      <alignment vertical="top"/>
    </xf>
    <xf numFmtId="0" fontId="5" fillId="0" borderId="33" xfId="1" applyBorder="1" applyAlignment="1">
      <alignment vertical="top"/>
    </xf>
    <xf numFmtId="0" fontId="5" fillId="0" borderId="33" xfId="1" applyBorder="1" applyAlignment="1">
      <alignment horizontal="left" vertical="top"/>
    </xf>
    <xf numFmtId="0" fontId="5" fillId="4" borderId="33" xfId="1" applyFill="1" applyBorder="1" applyAlignment="1">
      <alignment vertical="top"/>
    </xf>
    <xf numFmtId="2" fontId="5" fillId="0" borderId="33" xfId="1" applyNumberFormat="1" applyBorder="1" applyAlignment="1">
      <alignment horizontal="right" vertical="top"/>
    </xf>
    <xf numFmtId="2" fontId="5" fillId="0" borderId="34" xfId="1" applyNumberFormat="1" applyBorder="1" applyAlignment="1">
      <alignment horizontal="right" vertical="top"/>
    </xf>
    <xf numFmtId="0" fontId="5" fillId="0" borderId="36" xfId="1" applyBorder="1" applyAlignment="1">
      <alignment vertical="top"/>
    </xf>
    <xf numFmtId="0" fontId="5" fillId="0" borderId="37" xfId="1" applyBorder="1" applyAlignment="1">
      <alignment vertical="top"/>
    </xf>
    <xf numFmtId="0" fontId="5" fillId="0" borderId="37" xfId="1" applyBorder="1" applyAlignment="1">
      <alignment horizontal="left" vertical="top"/>
    </xf>
    <xf numFmtId="0" fontId="5" fillId="4" borderId="37" xfId="1" applyFill="1" applyBorder="1" applyAlignment="1">
      <alignment vertical="top"/>
    </xf>
    <xf numFmtId="2" fontId="5" fillId="0" borderId="37" xfId="1" applyNumberFormat="1" applyBorder="1" applyAlignment="1">
      <alignment horizontal="right" vertical="top"/>
    </xf>
    <xf numFmtId="2" fontId="5" fillId="0" borderId="38" xfId="1" applyNumberFormat="1" applyBorder="1" applyAlignment="1">
      <alignment horizontal="right" vertical="top"/>
    </xf>
    <xf numFmtId="0" fontId="5" fillId="0" borderId="39" xfId="1" applyBorder="1" applyAlignment="1">
      <alignment horizontal="left" vertical="top"/>
    </xf>
    <xf numFmtId="0" fontId="5" fillId="0" borderId="40" xfId="1" applyBorder="1" applyAlignment="1">
      <alignment horizontal="left" vertical="top"/>
    </xf>
    <xf numFmtId="0" fontId="5" fillId="0" borderId="41" xfId="1" applyBorder="1" applyAlignment="1">
      <alignment horizontal="left" vertical="top"/>
    </xf>
    <xf numFmtId="0" fontId="5" fillId="7" borderId="23" xfId="1" applyFill="1" applyBorder="1" applyAlignment="1">
      <alignment vertical="top"/>
    </xf>
    <xf numFmtId="0" fontId="5" fillId="7" borderId="24" xfId="1" applyFill="1" applyBorder="1" applyAlignment="1">
      <alignment vertical="top"/>
    </xf>
    <xf numFmtId="0" fontId="5" fillId="7" borderId="39" xfId="1" applyFill="1" applyBorder="1" applyAlignment="1">
      <alignment horizontal="left" vertical="top"/>
    </xf>
    <xf numFmtId="2" fontId="5" fillId="7" borderId="24" xfId="1" applyNumberFormat="1" applyFill="1" applyBorder="1" applyAlignment="1">
      <alignment horizontal="right" vertical="top"/>
    </xf>
    <xf numFmtId="2" fontId="5" fillId="7" borderId="25" xfId="1" applyNumberFormat="1" applyFill="1" applyBorder="1" applyAlignment="1">
      <alignment horizontal="right" vertical="top"/>
    </xf>
    <xf numFmtId="0" fontId="5" fillId="7" borderId="27" xfId="1" applyFill="1" applyBorder="1"/>
    <xf numFmtId="0" fontId="5" fillId="7" borderId="28" xfId="1" applyFill="1" applyBorder="1" applyAlignment="1">
      <alignment vertical="top"/>
    </xf>
    <xf numFmtId="0" fontId="5" fillId="7" borderId="29" xfId="1" applyFill="1" applyBorder="1" applyAlignment="1">
      <alignment vertical="top"/>
    </xf>
    <xf numFmtId="0" fontId="5" fillId="7" borderId="40" xfId="1" applyFill="1" applyBorder="1" applyAlignment="1">
      <alignment horizontal="left" vertical="top"/>
    </xf>
    <xf numFmtId="2" fontId="5" fillId="5" borderId="29" xfId="1" applyNumberFormat="1" applyFill="1" applyBorder="1" applyAlignment="1">
      <alignment horizontal="right" vertical="top"/>
    </xf>
    <xf numFmtId="2" fontId="5" fillId="7" borderId="30" xfId="1" applyNumberFormat="1" applyFill="1" applyBorder="1" applyAlignment="1">
      <alignment horizontal="right" vertical="top"/>
    </xf>
    <xf numFmtId="0" fontId="7" fillId="4" borderId="0" xfId="1" applyFont="1" applyFill="1" applyAlignment="1">
      <alignment vertical="top"/>
    </xf>
    <xf numFmtId="0" fontId="5" fillId="7" borderId="32" xfId="1" applyFill="1" applyBorder="1" applyAlignment="1">
      <alignment vertical="top"/>
    </xf>
    <xf numFmtId="0" fontId="5" fillId="7" borderId="33" xfId="1" applyFill="1" applyBorder="1" applyAlignment="1">
      <alignment vertical="top"/>
    </xf>
    <xf numFmtId="0" fontId="5" fillId="7" borderId="41" xfId="1" applyFill="1" applyBorder="1" applyAlignment="1">
      <alignment horizontal="left" vertical="top"/>
    </xf>
    <xf numFmtId="2" fontId="5" fillId="7" borderId="33" xfId="1" applyNumberFormat="1" applyFill="1" applyBorder="1" applyAlignment="1">
      <alignment horizontal="right" vertical="top"/>
    </xf>
    <xf numFmtId="2" fontId="5" fillId="7" borderId="34" xfId="1" applyNumberFormat="1" applyFill="1" applyBorder="1" applyAlignment="1">
      <alignment horizontal="right" vertical="top"/>
    </xf>
    <xf numFmtId="0" fontId="8" fillId="4" borderId="0" xfId="1" applyFont="1" applyFill="1" applyAlignment="1">
      <alignment vertical="top"/>
    </xf>
    <xf numFmtId="0" fontId="9" fillId="4" borderId="0" xfId="1" applyFont="1" applyFill="1" applyAlignment="1">
      <alignment vertical="top"/>
    </xf>
    <xf numFmtId="0" fontId="5" fillId="0" borderId="42" xfId="1" applyBorder="1"/>
    <xf numFmtId="2" fontId="5" fillId="0" borderId="24" xfId="1" applyNumberFormat="1" applyBorder="1" applyAlignment="1">
      <alignment horizontal="center" vertical="top"/>
    </xf>
    <xf numFmtId="0" fontId="5" fillId="0" borderId="36" xfId="1" applyBorder="1"/>
    <xf numFmtId="0" fontId="5" fillId="0" borderId="28" xfId="1" applyBorder="1"/>
    <xf numFmtId="2" fontId="5" fillId="0" borderId="25" xfId="1" applyNumberFormat="1" applyBorder="1" applyAlignment="1">
      <alignment horizontal="center" vertical="top"/>
    </xf>
    <xf numFmtId="2" fontId="5" fillId="7" borderId="29" xfId="1" applyNumberFormat="1" applyFill="1" applyBorder="1" applyAlignment="1">
      <alignment horizontal="right" vertical="top"/>
    </xf>
    <xf numFmtId="2" fontId="5" fillId="7" borderId="24" xfId="1" applyNumberFormat="1" applyFill="1" applyBorder="1" applyAlignment="1">
      <alignment horizontal="center" vertical="top"/>
    </xf>
    <xf numFmtId="2" fontId="5" fillId="7" borderId="25" xfId="1" applyNumberFormat="1" applyFill="1" applyBorder="1" applyAlignment="1">
      <alignment horizontal="center" vertical="top"/>
    </xf>
    <xf numFmtId="0" fontId="5" fillId="0" borderId="26" xfId="1" applyBorder="1"/>
    <xf numFmtId="0" fontId="5" fillId="0" borderId="43" xfId="1" applyBorder="1" applyAlignment="1">
      <alignment vertical="top"/>
    </xf>
    <xf numFmtId="0" fontId="5" fillId="0" borderId="44" xfId="1" applyBorder="1"/>
    <xf numFmtId="0" fontId="5" fillId="0" borderId="45" xfId="1" applyBorder="1" applyAlignment="1">
      <alignment vertical="top"/>
    </xf>
    <xf numFmtId="0" fontId="5" fillId="0" borderId="46" xfId="1" applyBorder="1" applyAlignment="1">
      <alignment vertical="top"/>
    </xf>
    <xf numFmtId="0" fontId="5" fillId="0" borderId="47" xfId="1" applyBorder="1"/>
    <xf numFmtId="0" fontId="5" fillId="0" borderId="48" xfId="1" applyBorder="1" applyAlignment="1">
      <alignment vertical="top"/>
    </xf>
    <xf numFmtId="0" fontId="5" fillId="0" borderId="31" xfId="1" applyBorder="1"/>
    <xf numFmtId="0" fontId="5" fillId="7" borderId="31" xfId="1" applyFill="1" applyBorder="1"/>
    <xf numFmtId="0" fontId="5" fillId="7" borderId="43" xfId="1" applyFill="1" applyBorder="1" applyAlignment="1">
      <alignment vertical="top"/>
    </xf>
    <xf numFmtId="0" fontId="5" fillId="7" borderId="44" xfId="1" applyFill="1" applyBorder="1"/>
    <xf numFmtId="0" fontId="5" fillId="7" borderId="45" xfId="1" applyFill="1" applyBorder="1" applyAlignment="1">
      <alignment vertical="top"/>
    </xf>
    <xf numFmtId="0" fontId="5" fillId="7" borderId="47" xfId="1" applyFill="1" applyBorder="1"/>
    <xf numFmtId="0" fontId="5" fillId="7" borderId="46" xfId="1" applyFill="1" applyBorder="1" applyAlignment="1">
      <alignment vertical="top"/>
    </xf>
    <xf numFmtId="0" fontId="7" fillId="0" borderId="23" xfId="1" applyFont="1" applyBorder="1" applyAlignment="1">
      <alignment vertical="top"/>
    </xf>
    <xf numFmtId="0" fontId="7" fillId="0" borderId="24" xfId="1" applyFont="1" applyBorder="1" applyAlignment="1">
      <alignment vertical="top"/>
    </xf>
    <xf numFmtId="0" fontId="7" fillId="0" borderId="39" xfId="1" applyFont="1" applyBorder="1" applyAlignment="1">
      <alignment horizontal="left" vertical="top"/>
    </xf>
    <xf numFmtId="0" fontId="7" fillId="4" borderId="24" xfId="1" applyFont="1" applyFill="1" applyBorder="1" applyAlignment="1">
      <alignment vertical="top"/>
    </xf>
    <xf numFmtId="2" fontId="7" fillId="0" borderId="24" xfId="1" applyNumberFormat="1" applyFont="1" applyBorder="1" applyAlignment="1">
      <alignment horizontal="right" vertical="top"/>
    </xf>
    <xf numFmtId="2" fontId="7" fillId="0" borderId="25" xfId="1" applyNumberFormat="1" applyFont="1" applyBorder="1" applyAlignment="1">
      <alignment horizontal="right" vertical="top"/>
    </xf>
    <xf numFmtId="0" fontId="7" fillId="0" borderId="29" xfId="1" applyFont="1" applyBorder="1" applyAlignment="1">
      <alignment vertical="top"/>
    </xf>
    <xf numFmtId="0" fontId="7" fillId="0" borderId="40" xfId="1" applyFont="1" applyBorder="1" applyAlignment="1">
      <alignment horizontal="left" vertical="top"/>
    </xf>
    <xf numFmtId="0" fontId="7" fillId="4" borderId="29" xfId="1" applyFont="1" applyFill="1" applyBorder="1" applyAlignment="1">
      <alignment vertical="top"/>
    </xf>
    <xf numFmtId="2" fontId="7" fillId="0" borderId="29" xfId="1" applyNumberFormat="1" applyFont="1" applyBorder="1" applyAlignment="1">
      <alignment horizontal="right" vertical="top"/>
    </xf>
    <xf numFmtId="2" fontId="7" fillId="0" borderId="30" xfId="1" applyNumberFormat="1" applyFont="1" applyBorder="1" applyAlignment="1">
      <alignment horizontal="right" vertical="top"/>
    </xf>
    <xf numFmtId="0" fontId="7" fillId="0" borderId="33" xfId="1" applyFont="1" applyBorder="1" applyAlignment="1">
      <alignment vertical="top"/>
    </xf>
    <xf numFmtId="0" fontId="7" fillId="0" borderId="41" xfId="1" applyFont="1" applyBorder="1" applyAlignment="1">
      <alignment horizontal="left" vertical="top"/>
    </xf>
    <xf numFmtId="0" fontId="7" fillId="4" borderId="33" xfId="1" applyFont="1" applyFill="1" applyBorder="1" applyAlignment="1">
      <alignment vertical="top"/>
    </xf>
    <xf numFmtId="2" fontId="7" fillId="0" borderId="33" xfId="1" applyNumberFormat="1" applyFont="1" applyBorder="1" applyAlignment="1">
      <alignment horizontal="right" vertical="top"/>
    </xf>
    <xf numFmtId="2" fontId="7" fillId="0" borderId="34" xfId="1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center" indent="1"/>
    </xf>
    <xf numFmtId="4" fontId="1" fillId="0" borderId="17" xfId="0" applyNumberFormat="1" applyFont="1" applyBorder="1" applyAlignment="1">
      <alignment horizontal="right" vertical="center" indent="1"/>
    </xf>
    <xf numFmtId="4" fontId="1" fillId="0" borderId="16" xfId="0" applyNumberFormat="1" applyFont="1" applyBorder="1" applyAlignment="1">
      <alignment horizontal="right" vertical="center" indent="1"/>
    </xf>
    <xf numFmtId="0" fontId="3" fillId="3" borderId="5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4" borderId="55" xfId="0" applyFont="1" applyFill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0" fillId="4" borderId="56" xfId="0" applyFill="1" applyBorder="1" applyAlignment="1">
      <alignment vertical="center"/>
    </xf>
    <xf numFmtId="0" fontId="1" fillId="0" borderId="57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4" fillId="4" borderId="0" xfId="0" applyFont="1" applyFill="1" applyAlignment="1">
      <alignment horizontal="justify" vertical="center" readingOrder="1"/>
    </xf>
    <xf numFmtId="1" fontId="12" fillId="8" borderId="29" xfId="0" applyNumberFormat="1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1" fontId="13" fillId="4" borderId="29" xfId="0" applyNumberFormat="1" applyFont="1" applyFill="1" applyBorder="1" applyAlignment="1">
      <alignment horizontal="center"/>
    </xf>
    <xf numFmtId="0" fontId="12" fillId="4" borderId="29" xfId="0" applyFont="1" applyFill="1" applyBorder="1"/>
    <xf numFmtId="0" fontId="13" fillId="4" borderId="29" xfId="0" applyFont="1" applyFill="1" applyBorder="1"/>
    <xf numFmtId="0" fontId="13" fillId="0" borderId="29" xfId="0" applyFont="1" applyBorder="1"/>
    <xf numFmtId="49" fontId="14" fillId="4" borderId="29" xfId="0" applyNumberFormat="1" applyFont="1" applyFill="1" applyBorder="1" applyAlignment="1">
      <alignment horizontal="left"/>
    </xf>
    <xf numFmtId="0" fontId="14" fillId="4" borderId="29" xfId="0" applyFont="1" applyFill="1" applyBorder="1"/>
    <xf numFmtId="9" fontId="1" fillId="0" borderId="15" xfId="0" applyNumberFormat="1" applyFont="1" applyBorder="1" applyAlignment="1">
      <alignment horizontal="center" vertical="center"/>
    </xf>
    <xf numFmtId="49" fontId="14" fillId="4" borderId="0" xfId="0" applyNumberFormat="1" applyFont="1" applyFill="1" applyBorder="1" applyAlignment="1">
      <alignment horizontal="left"/>
    </xf>
    <xf numFmtId="0" fontId="12" fillId="4" borderId="0" xfId="0" applyFont="1" applyFill="1" applyBorder="1"/>
    <xf numFmtId="14" fontId="0" fillId="0" borderId="0" xfId="0" applyNumberFormat="1"/>
    <xf numFmtId="0" fontId="12" fillId="8" borderId="0" xfId="0" applyFont="1" applyFill="1" applyBorder="1" applyAlignment="1">
      <alignment horizontal="center" vertical="center" wrapText="1"/>
    </xf>
    <xf numFmtId="1" fontId="14" fillId="4" borderId="29" xfId="0" applyNumberFormat="1" applyFont="1" applyFill="1" applyBorder="1" applyAlignment="1">
      <alignment horizontal="right"/>
    </xf>
    <xf numFmtId="0" fontId="2" fillId="4" borderId="68" xfId="0" applyFont="1" applyFill="1" applyBorder="1" applyAlignment="1">
      <alignment vertical="center"/>
    </xf>
    <xf numFmtId="0" fontId="2" fillId="4" borderId="69" xfId="0" applyFont="1" applyFill="1" applyBorder="1" applyAlignment="1">
      <alignment vertical="center"/>
    </xf>
    <xf numFmtId="0" fontId="1" fillId="4" borderId="66" xfId="0" applyFont="1" applyFill="1" applyBorder="1" applyAlignment="1">
      <alignment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14" fontId="1" fillId="9" borderId="77" xfId="0" quotePrefix="1" applyNumberFormat="1" applyFont="1" applyFill="1" applyBorder="1" applyAlignment="1">
      <alignment horizontal="center" vertical="center"/>
    </xf>
    <xf numFmtId="14" fontId="1" fillId="9" borderId="66" xfId="0" quotePrefix="1" applyNumberFormat="1" applyFont="1" applyFill="1" applyBorder="1" applyAlignment="1">
      <alignment horizontal="center" vertical="center"/>
    </xf>
    <xf numFmtId="14" fontId="1" fillId="9" borderId="67" xfId="0" quotePrefix="1" applyNumberFormat="1" applyFont="1" applyFill="1" applyBorder="1" applyAlignment="1">
      <alignment horizontal="center" vertical="center"/>
    </xf>
    <xf numFmtId="0" fontId="2" fillId="9" borderId="69" xfId="0" applyFont="1" applyFill="1" applyBorder="1" applyAlignment="1">
      <alignment vertical="center"/>
    </xf>
    <xf numFmtId="0" fontId="1" fillId="9" borderId="66" xfId="0" applyFont="1" applyFill="1" applyBorder="1" applyAlignment="1">
      <alignment vertical="center"/>
    </xf>
    <xf numFmtId="0" fontId="1" fillId="9" borderId="62" xfId="0" applyFont="1" applyFill="1" applyBorder="1" applyAlignment="1">
      <alignment vertical="center"/>
    </xf>
    <xf numFmtId="0" fontId="1" fillId="9" borderId="62" xfId="0" applyFont="1" applyFill="1" applyBorder="1" applyAlignment="1">
      <alignment horizontal="center" vertical="center"/>
    </xf>
    <xf numFmtId="0" fontId="2" fillId="9" borderId="70" xfId="0" applyFont="1" applyFill="1" applyBorder="1" applyAlignment="1">
      <alignment vertical="center"/>
    </xf>
    <xf numFmtId="0" fontId="1" fillId="9" borderId="64" xfId="0" applyFont="1" applyFill="1" applyBorder="1" applyAlignment="1">
      <alignment horizontal="center" vertical="center"/>
    </xf>
    <xf numFmtId="0" fontId="2" fillId="9" borderId="78" xfId="0" applyFont="1" applyFill="1" applyBorder="1" applyAlignment="1">
      <alignment vertical="center"/>
    </xf>
    <xf numFmtId="0" fontId="2" fillId="9" borderId="58" xfId="0" applyFont="1" applyFill="1" applyBorder="1" applyAlignment="1">
      <alignment vertical="center"/>
    </xf>
    <xf numFmtId="0" fontId="2" fillId="9" borderId="76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/>
    </xf>
    <xf numFmtId="0" fontId="1" fillId="9" borderId="11" xfId="0" applyFont="1" applyFill="1" applyBorder="1" applyAlignment="1">
      <alignment vertical="center"/>
    </xf>
    <xf numFmtId="0" fontId="1" fillId="9" borderId="73" xfId="0" applyFont="1" applyFill="1" applyBorder="1" applyAlignment="1">
      <alignment vertical="center"/>
    </xf>
    <xf numFmtId="0" fontId="1" fillId="9" borderId="61" xfId="0" applyFont="1" applyFill="1" applyBorder="1" applyAlignment="1">
      <alignment vertical="center"/>
    </xf>
    <xf numFmtId="0" fontId="1" fillId="9" borderId="63" xfId="0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18" fillId="4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7" fillId="10" borderId="0" xfId="0" applyFont="1" applyFill="1" applyAlignment="1">
      <alignment horizontal="center" vertical="center"/>
    </xf>
    <xf numFmtId="4" fontId="2" fillId="9" borderId="73" xfId="0" applyNumberFormat="1" applyFont="1" applyFill="1" applyBorder="1" applyAlignment="1">
      <alignment horizontal="right" vertical="center" indent="2"/>
    </xf>
    <xf numFmtId="0" fontId="1" fillId="9" borderId="69" xfId="0" quotePrefix="1" applyFont="1" applyFill="1" applyBorder="1" applyAlignment="1">
      <alignment vertical="center"/>
    </xf>
    <xf numFmtId="0" fontId="1" fillId="9" borderId="79" xfId="0" quotePrefix="1" applyFont="1" applyFill="1" applyBorder="1" applyAlignment="1">
      <alignment vertical="center"/>
    </xf>
    <xf numFmtId="0" fontId="1" fillId="9" borderId="68" xfId="0" quotePrefix="1" applyFont="1" applyFill="1" applyBorder="1" applyAlignment="1">
      <alignment vertical="center"/>
    </xf>
    <xf numFmtId="4" fontId="2" fillId="9" borderId="63" xfId="0" applyNumberFormat="1" applyFont="1" applyFill="1" applyBorder="1" applyAlignment="1">
      <alignment horizontal="right" vertical="center" indent="3"/>
    </xf>
    <xf numFmtId="9" fontId="2" fillId="9" borderId="61" xfId="0" applyNumberFormat="1" applyFont="1" applyFill="1" applyBorder="1" applyAlignment="1">
      <alignment horizontal="right" vertical="center" indent="3"/>
    </xf>
    <xf numFmtId="4" fontId="2" fillId="9" borderId="61" xfId="0" applyNumberFormat="1" applyFont="1" applyFill="1" applyBorder="1" applyAlignment="1">
      <alignment horizontal="right" vertical="center" indent="3"/>
    </xf>
    <xf numFmtId="1" fontId="2" fillId="9" borderId="73" xfId="0" applyNumberFormat="1" applyFont="1" applyFill="1" applyBorder="1" applyAlignment="1">
      <alignment horizontal="right" vertical="center" indent="2"/>
    </xf>
    <xf numFmtId="0" fontId="2" fillId="4" borderId="61" xfId="0" applyFont="1" applyFill="1" applyBorder="1" applyAlignment="1" applyProtection="1">
      <alignment horizontal="right" vertical="center" indent="3"/>
      <protection locked="0"/>
    </xf>
    <xf numFmtId="4" fontId="2" fillId="4" borderId="61" xfId="0" applyNumberFormat="1" applyFont="1" applyFill="1" applyBorder="1" applyAlignment="1" applyProtection="1">
      <alignment horizontal="right" vertical="center" indent="3"/>
      <protection locked="0"/>
    </xf>
    <xf numFmtId="4" fontId="2" fillId="9" borderId="10" xfId="0" applyNumberFormat="1" applyFont="1" applyFill="1" applyBorder="1" applyAlignment="1">
      <alignment horizontal="right" vertical="center" indent="2"/>
    </xf>
    <xf numFmtId="4" fontId="1" fillId="5" borderId="1" xfId="0" applyNumberFormat="1" applyFont="1" applyFill="1" applyBorder="1" applyAlignment="1">
      <alignment horizontal="right" vertical="center" indent="1"/>
    </xf>
    <xf numFmtId="4" fontId="1" fillId="5" borderId="16" xfId="0" applyNumberFormat="1" applyFont="1" applyFill="1" applyBorder="1" applyAlignment="1">
      <alignment horizontal="right" vertical="center" indent="1"/>
    </xf>
    <xf numFmtId="2" fontId="14" fillId="4" borderId="29" xfId="0" applyNumberFormat="1" applyFont="1" applyFill="1" applyBorder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0" fontId="0" fillId="10" borderId="0" xfId="0" applyFill="1" applyAlignment="1" applyProtection="1">
      <alignment vertical="center"/>
      <protection locked="0"/>
    </xf>
    <xf numFmtId="0" fontId="19" fillId="10" borderId="0" xfId="0" applyFont="1" applyFill="1" applyAlignment="1" applyProtection="1">
      <alignment vertical="center"/>
      <protection locked="0"/>
    </xf>
    <xf numFmtId="0" fontId="17" fillId="10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2" fillId="4" borderId="86" xfId="0" applyFont="1" applyFill="1" applyBorder="1" applyAlignment="1" applyProtection="1">
      <alignment vertical="center"/>
      <protection locked="0"/>
    </xf>
    <xf numFmtId="0" fontId="1" fillId="0" borderId="89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</xf>
    <xf numFmtId="0" fontId="2" fillId="9" borderId="87" xfId="0" applyFont="1" applyFill="1" applyBorder="1" applyAlignment="1" applyProtection="1">
      <alignment vertical="center"/>
    </xf>
    <xf numFmtId="0" fontId="2" fillId="9" borderId="88" xfId="0" applyFont="1" applyFill="1" applyBorder="1" applyAlignment="1" applyProtection="1">
      <alignment vertical="center"/>
    </xf>
    <xf numFmtId="0" fontId="1" fillId="9" borderId="84" xfId="0" applyFont="1" applyFill="1" applyBorder="1" applyAlignment="1" applyProtection="1">
      <alignment vertical="center"/>
    </xf>
    <xf numFmtId="0" fontId="1" fillId="9" borderId="85" xfId="0" applyFont="1" applyFill="1" applyBorder="1" applyAlignment="1" applyProtection="1">
      <alignment vertical="center"/>
    </xf>
    <xf numFmtId="0" fontId="22" fillId="4" borderId="29" xfId="1" applyFont="1" applyFill="1" applyBorder="1" applyAlignment="1">
      <alignment horizontal="center" vertical="top"/>
    </xf>
    <xf numFmtId="0" fontId="1" fillId="9" borderId="83" xfId="0" applyFont="1" applyFill="1" applyBorder="1" applyAlignment="1" applyProtection="1">
      <alignment horizontal="center" vertical="center"/>
    </xf>
    <xf numFmtId="0" fontId="1" fillId="9" borderId="66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 wrapText="1"/>
    </xf>
    <xf numFmtId="0" fontId="0" fillId="4" borderId="93" xfId="0" applyFill="1" applyBorder="1" applyAlignment="1" applyProtection="1">
      <alignment horizontal="center" vertical="center"/>
      <protection locked="0"/>
    </xf>
    <xf numFmtId="0" fontId="1" fillId="9" borderId="62" xfId="0" applyFont="1" applyFill="1" applyBorder="1" applyAlignment="1" applyProtection="1">
      <alignment horizontal="right" vertical="center" indent="2"/>
    </xf>
    <xf numFmtId="2" fontId="2" fillId="9" borderId="61" xfId="0" applyNumberFormat="1" applyFont="1" applyFill="1" applyBorder="1" applyAlignment="1" applyProtection="1">
      <alignment horizontal="right" vertical="center" indent="2"/>
    </xf>
    <xf numFmtId="0" fontId="1" fillId="9" borderId="94" xfId="0" applyFont="1" applyFill="1" applyBorder="1" applyAlignment="1" applyProtection="1">
      <alignment vertical="center"/>
    </xf>
    <xf numFmtId="0" fontId="1" fillId="9" borderId="95" xfId="0" applyFont="1" applyFill="1" applyBorder="1" applyAlignment="1" applyProtection="1">
      <alignment vertical="center"/>
    </xf>
    <xf numFmtId="0" fontId="1" fillId="9" borderId="96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  <protection locked="0"/>
    </xf>
    <xf numFmtId="2" fontId="2" fillId="9" borderId="59" xfId="0" applyNumberFormat="1" applyFont="1" applyFill="1" applyBorder="1" applyAlignment="1" applyProtection="1">
      <alignment horizontal="right" vertical="center" indent="2"/>
    </xf>
    <xf numFmtId="0" fontId="1" fillId="9" borderId="60" xfId="0" applyFont="1" applyFill="1" applyBorder="1" applyAlignment="1" applyProtection="1">
      <alignment horizontal="right" vertical="center" indent="2"/>
    </xf>
    <xf numFmtId="2" fontId="2" fillId="9" borderId="63" xfId="0" applyNumberFormat="1" applyFont="1" applyFill="1" applyBorder="1" applyAlignment="1" applyProtection="1">
      <alignment horizontal="right" vertical="center" indent="2"/>
    </xf>
    <xf numFmtId="0" fontId="1" fillId="9" borderId="64" xfId="0" applyFont="1" applyFill="1" applyBorder="1" applyAlignment="1" applyProtection="1">
      <alignment horizontal="right" vertical="center" indent="2"/>
    </xf>
    <xf numFmtId="0" fontId="1" fillId="9" borderId="90" xfId="0" applyFont="1" applyFill="1" applyBorder="1" applyAlignment="1" applyProtection="1">
      <alignment vertical="center"/>
    </xf>
    <xf numFmtId="0" fontId="1" fillId="9" borderId="91" xfId="0" applyFont="1" applyFill="1" applyBorder="1" applyAlignment="1" applyProtection="1">
      <alignment vertical="center"/>
    </xf>
    <xf numFmtId="0" fontId="1" fillId="9" borderId="92" xfId="0" applyFont="1" applyFill="1" applyBorder="1" applyAlignment="1" applyProtection="1">
      <alignment vertical="center"/>
    </xf>
    <xf numFmtId="0" fontId="2" fillId="9" borderId="95" xfId="0" applyFont="1" applyFill="1" applyBorder="1" applyAlignment="1" applyProtection="1">
      <alignment vertical="center"/>
    </xf>
    <xf numFmtId="2" fontId="2" fillId="9" borderId="62" xfId="0" applyNumberFormat="1" applyFont="1" applyFill="1" applyBorder="1" applyAlignment="1" applyProtection="1">
      <alignment vertical="center"/>
    </xf>
    <xf numFmtId="0" fontId="2" fillId="9" borderId="96" xfId="0" applyFont="1" applyFill="1" applyBorder="1" applyAlignment="1" applyProtection="1">
      <alignment vertical="center"/>
    </xf>
    <xf numFmtId="2" fontId="2" fillId="9" borderId="64" xfId="0" applyNumberFormat="1" applyFont="1" applyFill="1" applyBorder="1" applyAlignment="1" applyProtection="1">
      <alignment vertical="center"/>
    </xf>
    <xf numFmtId="0" fontId="2" fillId="9" borderId="94" xfId="0" applyFont="1" applyFill="1" applyBorder="1" applyAlignment="1" applyProtection="1">
      <alignment vertical="center"/>
    </xf>
    <xf numFmtId="2" fontId="2" fillId="9" borderId="60" xfId="0" applyNumberFormat="1" applyFont="1" applyFill="1" applyBorder="1" applyAlignment="1" applyProtection="1">
      <alignment vertical="center"/>
    </xf>
    <xf numFmtId="2" fontId="2" fillId="9" borderId="60" xfId="0" applyNumberFormat="1" applyFont="1" applyFill="1" applyBorder="1" applyAlignment="1" applyProtection="1">
      <alignment horizontal="right" vertical="center" indent="2"/>
      <protection locked="0"/>
    </xf>
    <xf numFmtId="2" fontId="2" fillId="9" borderId="74" xfId="0" applyNumberFormat="1" applyFont="1" applyFill="1" applyBorder="1" applyAlignment="1" applyProtection="1">
      <alignment horizontal="right" vertical="center" indent="2"/>
      <protection locked="0"/>
    </xf>
    <xf numFmtId="2" fontId="2" fillId="9" borderId="97" xfId="0" applyNumberFormat="1" applyFont="1" applyFill="1" applyBorder="1" applyAlignment="1" applyProtection="1">
      <alignment horizontal="right" vertical="center" indent="2"/>
      <protection locked="0"/>
    </xf>
    <xf numFmtId="2" fontId="1" fillId="0" borderId="60" xfId="0" applyNumberFormat="1" applyFont="1" applyFill="1" applyBorder="1" applyAlignment="1" applyProtection="1">
      <alignment horizontal="right" vertical="center" indent="1"/>
      <protection locked="0"/>
    </xf>
    <xf numFmtId="2" fontId="1" fillId="0" borderId="62" xfId="0" applyNumberFormat="1" applyFont="1" applyFill="1" applyBorder="1" applyAlignment="1" applyProtection="1">
      <alignment horizontal="right" vertical="center" indent="1"/>
      <protection locked="0"/>
    </xf>
    <xf numFmtId="2" fontId="1" fillId="0" borderId="64" xfId="0" applyNumberFormat="1" applyFont="1" applyFill="1" applyBorder="1" applyAlignment="1" applyProtection="1">
      <alignment horizontal="right" vertical="center" indent="1"/>
      <protection locked="0"/>
    </xf>
    <xf numFmtId="0" fontId="23" fillId="4" borderId="0" xfId="0" applyFont="1" applyFill="1" applyAlignment="1" applyProtection="1">
      <alignment vertical="center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0" fillId="4" borderId="0" xfId="0" applyFill="1" applyBorder="1" applyAlignment="1">
      <alignment vertical="center"/>
    </xf>
    <xf numFmtId="4" fontId="1" fillId="0" borderId="1" xfId="0" applyNumberFormat="1" applyFont="1" applyBorder="1" applyAlignment="1" applyProtection="1">
      <alignment horizontal="right" vertical="center" indent="1"/>
      <protection locked="0"/>
    </xf>
    <xf numFmtId="4" fontId="1" fillId="0" borderId="16" xfId="0" applyNumberFormat="1" applyFont="1" applyBorder="1" applyAlignment="1" applyProtection="1">
      <alignment horizontal="right" vertical="center" indent="1"/>
      <protection locked="0"/>
    </xf>
    <xf numFmtId="4" fontId="1" fillId="0" borderId="17" xfId="0" applyNumberFormat="1" applyFont="1" applyBorder="1" applyAlignment="1" applyProtection="1">
      <alignment horizontal="right" vertical="center" indent="1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" fillId="4" borderId="55" xfId="0" applyFont="1" applyFill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28" fillId="3" borderId="12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9" fontId="1" fillId="3" borderId="7" xfId="0" applyNumberFormat="1" applyFont="1" applyFill="1" applyBorder="1" applyAlignment="1">
      <alignment horizontal="right" vertical="center" inden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" fillId="0" borderId="57" xfId="0" applyFont="1" applyBorder="1" applyAlignment="1" applyProtection="1">
      <alignment horizontal="left" vertical="center"/>
    </xf>
    <xf numFmtId="0" fontId="1" fillId="0" borderId="52" xfId="0" applyFont="1" applyBorder="1" applyAlignment="1" applyProtection="1">
      <alignment horizontal="left" vertical="center"/>
    </xf>
    <xf numFmtId="0" fontId="1" fillId="0" borderId="55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4" borderId="15" xfId="0" applyFont="1" applyFill="1" applyBorder="1" applyAlignment="1" applyProtection="1">
      <alignment horizontal="left" vertical="center"/>
    </xf>
    <xf numFmtId="0" fontId="0" fillId="4" borderId="56" xfId="0" applyFill="1" applyBorder="1" applyAlignment="1" applyProtection="1">
      <alignment vertical="center"/>
    </xf>
    <xf numFmtId="0" fontId="1" fillId="0" borderId="54" xfId="0" applyFont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 indent="1"/>
    </xf>
    <xf numFmtId="0" fontId="5" fillId="4" borderId="26" xfId="1" applyFill="1" applyBorder="1" applyAlignment="1">
      <alignment horizontal="center" vertical="center"/>
    </xf>
    <xf numFmtId="0" fontId="5" fillId="4" borderId="31" xfId="1" applyFill="1" applyBorder="1" applyAlignment="1">
      <alignment horizontal="center" vertical="center"/>
    </xf>
    <xf numFmtId="0" fontId="5" fillId="4" borderId="35" xfId="1" applyFill="1" applyBorder="1" applyAlignment="1">
      <alignment horizontal="center" vertical="center"/>
    </xf>
    <xf numFmtId="2" fontId="5" fillId="0" borderId="29" xfId="1" applyNumberFormat="1" applyBorder="1" applyAlignment="1">
      <alignment horizontal="center" vertical="top"/>
    </xf>
    <xf numFmtId="2" fontId="5" fillId="0" borderId="30" xfId="1" applyNumberFormat="1" applyBorder="1" applyAlignment="1">
      <alignment horizontal="center" vertical="top"/>
    </xf>
    <xf numFmtId="0" fontId="5" fillId="7" borderId="26" xfId="1" applyFill="1" applyBorder="1" applyAlignment="1">
      <alignment horizontal="center" vertical="center"/>
    </xf>
    <xf numFmtId="0" fontId="5" fillId="7" borderId="31" xfId="1" applyFill="1" applyBorder="1" applyAlignment="1">
      <alignment horizontal="center" vertical="center"/>
    </xf>
    <xf numFmtId="0" fontId="5" fillId="7" borderId="35" xfId="1" applyFill="1" applyBorder="1" applyAlignment="1">
      <alignment horizontal="center" vertical="center"/>
    </xf>
    <xf numFmtId="2" fontId="5" fillId="7" borderId="29" xfId="1" applyNumberFormat="1" applyFill="1" applyBorder="1" applyAlignment="1">
      <alignment horizontal="center" vertical="top"/>
    </xf>
    <xf numFmtId="2" fontId="5" fillId="7" borderId="30" xfId="1" applyNumberFormat="1" applyFill="1" applyBorder="1" applyAlignment="1">
      <alignment horizontal="center" vertical="top"/>
    </xf>
    <xf numFmtId="0" fontId="7" fillId="7" borderId="26" xfId="1" applyFont="1" applyFill="1" applyBorder="1" applyAlignment="1">
      <alignment horizontal="center" vertical="center"/>
    </xf>
    <xf numFmtId="0" fontId="7" fillId="7" borderId="31" xfId="1" applyFont="1" applyFill="1" applyBorder="1" applyAlignment="1">
      <alignment horizontal="center" vertical="center"/>
    </xf>
    <xf numFmtId="0" fontId="7" fillId="7" borderId="35" xfId="1" applyFont="1" applyFill="1" applyBorder="1" applyAlignment="1">
      <alignment horizontal="center" vertical="center"/>
    </xf>
    <xf numFmtId="2" fontId="7" fillId="0" borderId="29" xfId="1" applyNumberFormat="1" applyFont="1" applyBorder="1" applyAlignment="1">
      <alignment horizontal="center" vertical="top"/>
    </xf>
    <xf numFmtId="2" fontId="7" fillId="0" borderId="30" xfId="1" applyNumberFormat="1" applyFont="1" applyBorder="1" applyAlignment="1">
      <alignment horizontal="center" vertical="top"/>
    </xf>
    <xf numFmtId="2" fontId="5" fillId="7" borderId="49" xfId="1" applyNumberFormat="1" applyFill="1" applyBorder="1" applyAlignment="1">
      <alignment horizontal="center" vertical="top"/>
    </xf>
    <xf numFmtId="2" fontId="5" fillId="7" borderId="50" xfId="1" applyNumberForma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27" fillId="4" borderId="99" xfId="0" applyFont="1" applyFill="1" applyBorder="1" applyAlignment="1">
      <alignment horizontal="center"/>
    </xf>
    <xf numFmtId="0" fontId="27" fillId="2" borderId="90" xfId="0" applyFont="1" applyFill="1" applyBorder="1" applyAlignment="1">
      <alignment horizontal="center" vertical="center" wrapText="1"/>
    </xf>
    <xf numFmtId="0" fontId="27" fillId="2" borderId="99" xfId="0" applyFont="1" applyFill="1" applyBorder="1" applyAlignment="1">
      <alignment horizontal="center" vertical="center" wrapText="1"/>
    </xf>
    <xf numFmtId="0" fontId="27" fillId="2" borderId="100" xfId="0" applyFont="1" applyFill="1" applyBorder="1" applyAlignment="1">
      <alignment horizontal="center" vertical="center" wrapText="1"/>
    </xf>
    <xf numFmtId="0" fontId="27" fillId="2" borderId="92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8" xfId="0" applyFont="1" applyFill="1" applyBorder="1" applyAlignment="1">
      <alignment horizontal="center" vertical="center" wrapText="1"/>
    </xf>
    <xf numFmtId="0" fontId="2" fillId="9" borderId="5" xfId="0" quotePrefix="1" applyFont="1" applyFill="1" applyBorder="1" applyAlignment="1">
      <alignment horizontal="left" vertical="center" wrapText="1"/>
    </xf>
    <xf numFmtId="0" fontId="2" fillId="9" borderId="6" xfId="0" quotePrefix="1" applyFont="1" applyFill="1" applyBorder="1" applyAlignment="1">
      <alignment horizontal="left" vertical="center" wrapText="1"/>
    </xf>
    <xf numFmtId="0" fontId="2" fillId="4" borderId="65" xfId="0" applyFont="1" applyFill="1" applyBorder="1" applyAlignment="1" applyProtection="1">
      <alignment horizontal="left" vertical="center"/>
      <protection locked="0" hidden="1"/>
    </xf>
    <xf numFmtId="0" fontId="2" fillId="4" borderId="59" xfId="0" applyFont="1" applyFill="1" applyBorder="1" applyAlignment="1" applyProtection="1">
      <alignment horizontal="left" vertical="center"/>
      <protection locked="0" hidden="1"/>
    </xf>
    <xf numFmtId="0" fontId="2" fillId="4" borderId="60" xfId="0" applyFont="1" applyFill="1" applyBorder="1" applyAlignment="1" applyProtection="1">
      <alignment horizontal="left" vertical="center"/>
      <protection locked="0" hidden="1"/>
    </xf>
    <xf numFmtId="0" fontId="2" fillId="4" borderId="66" xfId="0" applyFont="1" applyFill="1" applyBorder="1" applyAlignment="1" applyProtection="1">
      <alignment horizontal="left" vertical="center"/>
      <protection locked="0" hidden="1"/>
    </xf>
    <xf numFmtId="0" fontId="2" fillId="4" borderId="61" xfId="0" applyFont="1" applyFill="1" applyBorder="1" applyAlignment="1" applyProtection="1">
      <alignment horizontal="left" vertical="center"/>
      <protection locked="0" hidden="1"/>
    </xf>
    <xf numFmtId="0" fontId="2" fillId="4" borderId="62" xfId="0" applyFont="1" applyFill="1" applyBorder="1" applyAlignment="1" applyProtection="1">
      <alignment horizontal="left" vertical="center"/>
      <protection locked="0" hidden="1"/>
    </xf>
    <xf numFmtId="1" fontId="1" fillId="9" borderId="75" xfId="0" applyNumberFormat="1" applyFont="1" applyFill="1" applyBorder="1" applyAlignment="1">
      <alignment horizontal="center" vertical="center"/>
    </xf>
    <xf numFmtId="1" fontId="1" fillId="9" borderId="71" xfId="0" applyNumberFormat="1" applyFont="1" applyFill="1" applyBorder="1" applyAlignment="1">
      <alignment horizontal="center" vertical="center"/>
    </xf>
    <xf numFmtId="0" fontId="1" fillId="9" borderId="71" xfId="0" applyFont="1" applyFill="1" applyBorder="1" applyAlignment="1">
      <alignment horizontal="center" vertical="center"/>
    </xf>
    <xf numFmtId="0" fontId="1" fillId="9" borderId="72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2" borderId="58" xfId="0" applyFont="1" applyFill="1" applyBorder="1" applyAlignment="1" applyProtection="1">
      <alignment horizontal="center" vertical="center" wrapText="1"/>
    </xf>
    <xf numFmtId="0" fontId="16" fillId="11" borderId="5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4" borderId="80" xfId="0" applyFont="1" applyFill="1" applyBorder="1" applyAlignment="1" applyProtection="1">
      <alignment horizontal="left" vertical="center"/>
      <protection locked="0" hidden="1"/>
    </xf>
    <xf numFmtId="0" fontId="2" fillId="4" borderId="81" xfId="0" applyFont="1" applyFill="1" applyBorder="1" applyAlignment="1" applyProtection="1">
      <alignment horizontal="left" vertical="center"/>
      <protection locked="0" hidden="1"/>
    </xf>
    <xf numFmtId="0" fontId="2" fillId="4" borderId="82" xfId="0" applyFont="1" applyFill="1" applyBorder="1" applyAlignment="1" applyProtection="1">
      <alignment horizontal="left" vertical="center"/>
      <protection locked="0" hidden="1"/>
    </xf>
    <xf numFmtId="0" fontId="22" fillId="4" borderId="29" xfId="1" applyFont="1" applyFill="1" applyBorder="1" applyAlignment="1">
      <alignment horizontal="center" vertical="center" wrapText="1"/>
    </xf>
    <xf numFmtId="0" fontId="22" fillId="4" borderId="29" xfId="1" applyFont="1" applyFill="1" applyBorder="1" applyAlignment="1">
      <alignment horizontal="center" vertical="center"/>
    </xf>
    <xf numFmtId="0" fontId="29" fillId="9" borderId="74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0" fontId="2" fillId="9" borderId="66" xfId="0" applyFont="1" applyFill="1" applyBorder="1" applyAlignment="1">
      <alignment vertical="center"/>
    </xf>
    <xf numFmtId="0" fontId="2" fillId="9" borderId="67" xfId="0" applyFont="1" applyFill="1" applyBorder="1" applyAlignment="1">
      <alignment vertical="center"/>
    </xf>
  </cellXfs>
  <cellStyles count="2">
    <cellStyle name="Normal" xfId="0" builtinId="0"/>
    <cellStyle name="Normal 2" xfId="1" xr:uid="{13E5E7EA-488E-48A3-81FF-34E246917267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3</xdr:col>
      <xdr:colOff>946741</xdr:colOff>
      <xdr:row>4</xdr:row>
      <xdr:rowOff>121684</xdr:rowOff>
    </xdr:to>
    <xdr:sp macro="" textlink="">
      <xdr:nvSpPr>
        <xdr:cNvPr id="2" name="object 3">
          <a:extLst>
            <a:ext uri="{FF2B5EF4-FFF2-40B4-BE49-F238E27FC236}">
              <a16:creationId xmlns:a16="http://schemas.microsoft.com/office/drawing/2014/main" id="{E4D6DBFE-DC23-4453-B667-3FF250272BCD}"/>
            </a:ext>
          </a:extLst>
        </xdr:cNvPr>
        <xdr:cNvSpPr/>
      </xdr:nvSpPr>
      <xdr:spPr>
        <a:xfrm>
          <a:off x="240594" y="117828"/>
          <a:ext cx="3373147" cy="652967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s-ES_trad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4</xdr:col>
      <xdr:colOff>571500</xdr:colOff>
      <xdr:row>2</xdr:row>
      <xdr:rowOff>12700</xdr:rowOff>
    </xdr:from>
    <xdr:to>
      <xdr:col>12</xdr:col>
      <xdr:colOff>1149350</xdr:colOff>
      <xdr:row>4</xdr:row>
      <xdr:rowOff>121620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A933601-BFC7-4649-9360-A4E6CC8964D2}"/>
            </a:ext>
          </a:extLst>
        </xdr:cNvPr>
        <xdr:cNvSpPr txBox="1">
          <a:spLocks noChangeArrowheads="1"/>
        </xdr:cNvSpPr>
      </xdr:nvSpPr>
      <xdr:spPr bwMode="auto">
        <a:xfrm>
          <a:off x="5099050" y="381000"/>
          <a:ext cx="5600700" cy="47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1100" b="1" i="0" u="none" strike="noStrike" cap="all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PRomo free hb 2021 resorts buse - monthly correction calculacion template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3</xdr:col>
      <xdr:colOff>946741</xdr:colOff>
      <xdr:row>4</xdr:row>
      <xdr:rowOff>121684</xdr:rowOff>
    </xdr:to>
    <xdr:sp macro="" textlink="">
      <xdr:nvSpPr>
        <xdr:cNvPr id="2" name="object 3">
          <a:extLst>
            <a:ext uri="{FF2B5EF4-FFF2-40B4-BE49-F238E27FC236}">
              <a16:creationId xmlns:a16="http://schemas.microsoft.com/office/drawing/2014/main" id="{86BC6768-C3DA-4734-8C97-1C5AE4829FC6}"/>
            </a:ext>
          </a:extLst>
        </xdr:cNvPr>
        <xdr:cNvSpPr/>
      </xdr:nvSpPr>
      <xdr:spPr>
        <a:xfrm>
          <a:off x="228600" y="114300"/>
          <a:ext cx="3261316" cy="597934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s-ES_trad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4</xdr:col>
      <xdr:colOff>571500</xdr:colOff>
      <xdr:row>2</xdr:row>
      <xdr:rowOff>12700</xdr:rowOff>
    </xdr:from>
    <xdr:to>
      <xdr:col>12</xdr:col>
      <xdr:colOff>1149350</xdr:colOff>
      <xdr:row>4</xdr:row>
      <xdr:rowOff>121620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F99EC32-6E8B-4C8D-AA51-79915C6688EE}"/>
            </a:ext>
          </a:extLst>
        </xdr:cNvPr>
        <xdr:cNvSpPr txBox="1">
          <a:spLocks noChangeArrowheads="1"/>
        </xdr:cNvSpPr>
      </xdr:nvSpPr>
      <xdr:spPr bwMode="auto">
        <a:xfrm>
          <a:off x="4886325" y="298450"/>
          <a:ext cx="6702425" cy="413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1100" b="1" i="0" u="none" strike="noStrike" cap="all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PRomo free hb 2021 resorts buse -  DAILY AMOUNTS IN RESERVATIONS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E922-E472-4004-A1CA-C68A4E3244E7}">
  <dimension ref="A1:AI91"/>
  <sheetViews>
    <sheetView topLeftCell="E48" zoomScale="70" zoomScaleNormal="70" workbookViewId="0">
      <selection activeCell="G74" sqref="G74"/>
    </sheetView>
  </sheetViews>
  <sheetFormatPr defaultColWidth="9.1796875" defaultRowHeight="12.5"/>
  <cols>
    <col min="1" max="1" width="13.54296875" style="22" hidden="1" customWidth="1"/>
    <col min="2" max="3" width="0" style="22" hidden="1" customWidth="1"/>
    <col min="4" max="4" width="9.1796875" style="22" hidden="1" customWidth="1"/>
    <col min="5" max="5" width="9.1796875" style="22"/>
    <col min="6" max="6" width="14" style="22" customWidth="1"/>
    <col min="7" max="8" width="9.1796875" style="22"/>
    <col min="9" max="9" width="48.1796875" style="24" customWidth="1"/>
    <col min="10" max="12" width="9.1796875" style="24"/>
    <col min="13" max="16" width="0" style="24" hidden="1" customWidth="1"/>
    <col min="17" max="20" width="9.1796875" style="24"/>
    <col min="21" max="21" width="19.54296875" style="24" customWidth="1"/>
    <col min="22" max="35" width="9.1796875" style="24"/>
    <col min="36" max="16384" width="9.1796875" style="22"/>
  </cols>
  <sheetData>
    <row r="1" spans="1:28" ht="13" thickBot="1">
      <c r="E1" s="23" t="s">
        <v>31</v>
      </c>
      <c r="F1" s="23"/>
      <c r="G1" s="23"/>
      <c r="H1" s="23"/>
      <c r="Q1" s="23" t="s">
        <v>32</v>
      </c>
      <c r="R1" s="23"/>
      <c r="S1" s="23"/>
      <c r="Z1" s="25"/>
      <c r="AA1" s="25" t="s">
        <v>33</v>
      </c>
      <c r="AB1" s="25"/>
    </row>
    <row r="2" spans="1:28" ht="25.5" thickBot="1">
      <c r="A2" s="26" t="s">
        <v>34</v>
      </c>
      <c r="B2" s="27" t="s">
        <v>35</v>
      </c>
      <c r="C2" s="27" t="s">
        <v>36</v>
      </c>
      <c r="D2" s="28" t="s">
        <v>37</v>
      </c>
      <c r="E2" s="27" t="s">
        <v>38</v>
      </c>
      <c r="F2" s="27" t="s">
        <v>39</v>
      </c>
      <c r="G2" s="27" t="s">
        <v>4</v>
      </c>
      <c r="H2" s="29" t="s">
        <v>40</v>
      </c>
      <c r="M2" s="26" t="s">
        <v>34</v>
      </c>
      <c r="N2" s="27" t="s">
        <v>35</v>
      </c>
      <c r="O2" s="27" t="s">
        <v>36</v>
      </c>
      <c r="P2" s="28" t="s">
        <v>37</v>
      </c>
      <c r="Q2" s="27" t="s">
        <v>38</v>
      </c>
      <c r="R2" s="27" t="s">
        <v>39</v>
      </c>
      <c r="S2" s="27" t="s">
        <v>4</v>
      </c>
      <c r="T2" s="29" t="s">
        <v>40</v>
      </c>
      <c r="Z2" s="30">
        <v>1.06</v>
      </c>
      <c r="AA2" s="30">
        <v>1.1299999999999999</v>
      </c>
      <c r="AB2" s="31">
        <v>1.1000000000000001</v>
      </c>
    </row>
    <row r="3" spans="1:28" ht="13" hidden="1" thickBot="1">
      <c r="A3" s="32" t="s">
        <v>21</v>
      </c>
      <c r="B3" s="33" t="s">
        <v>41</v>
      </c>
      <c r="C3" s="33" t="s">
        <v>28</v>
      </c>
      <c r="D3" s="34" t="s">
        <v>42</v>
      </c>
      <c r="E3" s="35" t="s">
        <v>43</v>
      </c>
      <c r="F3" s="33"/>
      <c r="G3" s="36"/>
      <c r="H3" s="37"/>
      <c r="I3" s="262" t="s">
        <v>44</v>
      </c>
      <c r="M3" s="38" t="s">
        <v>45</v>
      </c>
      <c r="N3" s="33" t="s">
        <v>41</v>
      </c>
      <c r="O3" s="33" t="s">
        <v>28</v>
      </c>
      <c r="P3" s="34" t="s">
        <v>42</v>
      </c>
      <c r="Q3" s="35" t="s">
        <v>43</v>
      </c>
      <c r="R3" s="33" t="s">
        <v>46</v>
      </c>
      <c r="S3" s="33" t="s">
        <v>46</v>
      </c>
      <c r="T3" s="33" t="s">
        <v>46</v>
      </c>
      <c r="U3" s="262" t="s">
        <v>44</v>
      </c>
    </row>
    <row r="4" spans="1:28" ht="13" hidden="1" thickBot="1">
      <c r="A4" s="39" t="s">
        <v>21</v>
      </c>
      <c r="B4" s="40" t="s">
        <v>41</v>
      </c>
      <c r="C4" s="40" t="s">
        <v>28</v>
      </c>
      <c r="D4" s="41" t="s">
        <v>47</v>
      </c>
      <c r="E4" s="42" t="s">
        <v>48</v>
      </c>
      <c r="F4" s="40" t="s">
        <v>2</v>
      </c>
      <c r="G4" s="43">
        <f>+$B$24</f>
        <v>16.363636363636363</v>
      </c>
      <c r="H4" s="44">
        <f>+G4/2</f>
        <v>8.1818181818181817</v>
      </c>
      <c r="I4" s="263"/>
      <c r="M4" s="38" t="s">
        <v>45</v>
      </c>
      <c r="N4" s="40" t="s">
        <v>41</v>
      </c>
      <c r="O4" s="40" t="s">
        <v>28</v>
      </c>
      <c r="P4" s="41" t="s">
        <v>47</v>
      </c>
      <c r="Q4" s="42" t="s">
        <v>48</v>
      </c>
      <c r="R4" s="40" t="s">
        <v>2</v>
      </c>
      <c r="S4" s="43">
        <v>6.19</v>
      </c>
      <c r="T4" s="44">
        <v>3.09</v>
      </c>
      <c r="U4" s="263"/>
    </row>
    <row r="5" spans="1:28" ht="13" hidden="1" thickBot="1">
      <c r="A5" s="39" t="s">
        <v>21</v>
      </c>
      <c r="B5" s="40" t="s">
        <v>41</v>
      </c>
      <c r="C5" s="40" t="s">
        <v>28</v>
      </c>
      <c r="D5" s="41" t="s">
        <v>47</v>
      </c>
      <c r="E5" s="42" t="s">
        <v>1</v>
      </c>
      <c r="F5" s="40" t="s">
        <v>2</v>
      </c>
      <c r="G5" s="43">
        <f>+$B$24</f>
        <v>16.363636363636363</v>
      </c>
      <c r="H5" s="44">
        <f>+G5/2</f>
        <v>8.1818181818181817</v>
      </c>
      <c r="I5" s="263"/>
      <c r="M5" s="38" t="s">
        <v>45</v>
      </c>
      <c r="N5" s="40" t="s">
        <v>41</v>
      </c>
      <c r="O5" s="40" t="s">
        <v>28</v>
      </c>
      <c r="P5" s="41" t="s">
        <v>47</v>
      </c>
      <c r="Q5" s="42" t="s">
        <v>1</v>
      </c>
      <c r="R5" s="40" t="s">
        <v>2</v>
      </c>
      <c r="S5" s="43">
        <v>6.19</v>
      </c>
      <c r="T5" s="44">
        <v>3.09</v>
      </c>
      <c r="U5" s="263"/>
    </row>
    <row r="6" spans="1:28" ht="13" hidden="1" thickBot="1">
      <c r="A6" s="39" t="s">
        <v>21</v>
      </c>
      <c r="B6" s="40" t="s">
        <v>41</v>
      </c>
      <c r="C6" s="40" t="s">
        <v>28</v>
      </c>
      <c r="D6" s="41" t="s">
        <v>47</v>
      </c>
      <c r="E6" s="42" t="s">
        <v>1</v>
      </c>
      <c r="F6" s="40" t="s">
        <v>49</v>
      </c>
      <c r="G6" s="265" t="s">
        <v>50</v>
      </c>
      <c r="H6" s="266"/>
      <c r="I6" s="263"/>
      <c r="M6" s="38" t="s">
        <v>45</v>
      </c>
      <c r="N6" s="40" t="s">
        <v>41</v>
      </c>
      <c r="O6" s="40" t="s">
        <v>28</v>
      </c>
      <c r="P6" s="41" t="s">
        <v>47</v>
      </c>
      <c r="Q6" s="42" t="s">
        <v>1</v>
      </c>
      <c r="R6" s="40" t="s">
        <v>49</v>
      </c>
      <c r="S6" s="265" t="s">
        <v>50</v>
      </c>
      <c r="T6" s="266"/>
      <c r="U6" s="263"/>
    </row>
    <row r="7" spans="1:28" ht="13" hidden="1" thickBot="1">
      <c r="A7" s="45" t="s">
        <v>21</v>
      </c>
      <c r="B7" s="46" t="s">
        <v>41</v>
      </c>
      <c r="C7" s="46" t="s">
        <v>28</v>
      </c>
      <c r="D7" s="47" t="s">
        <v>47</v>
      </c>
      <c r="E7" s="48" t="s">
        <v>1</v>
      </c>
      <c r="F7" s="46" t="s">
        <v>3</v>
      </c>
      <c r="G7" s="49">
        <v>40.9</v>
      </c>
      <c r="H7" s="50">
        <f>+G7/2</f>
        <v>20.45</v>
      </c>
      <c r="I7" s="264"/>
      <c r="M7" s="38" t="s">
        <v>45</v>
      </c>
      <c r="N7" s="46" t="s">
        <v>41</v>
      </c>
      <c r="O7" s="46" t="s">
        <v>28</v>
      </c>
      <c r="P7" s="47" t="s">
        <v>47</v>
      </c>
      <c r="Q7" s="48" t="s">
        <v>1</v>
      </c>
      <c r="R7" s="46" t="s">
        <v>3</v>
      </c>
      <c r="S7" s="49">
        <v>16.809999999999999</v>
      </c>
      <c r="T7" s="50">
        <f>+S7/2</f>
        <v>8.4049999999999994</v>
      </c>
      <c r="U7" s="264"/>
    </row>
    <row r="8" spans="1:28" ht="13" hidden="1" thickBot="1">
      <c r="A8" s="32" t="s">
        <v>21</v>
      </c>
      <c r="B8" s="33" t="s">
        <v>51</v>
      </c>
      <c r="C8" s="33" t="s">
        <v>28</v>
      </c>
      <c r="D8" s="34" t="s">
        <v>42</v>
      </c>
      <c r="E8" s="35" t="s">
        <v>43</v>
      </c>
      <c r="F8" s="33"/>
      <c r="G8" s="36"/>
      <c r="H8" s="37"/>
      <c r="I8" s="262" t="s">
        <v>52</v>
      </c>
      <c r="M8" s="38" t="s">
        <v>45</v>
      </c>
      <c r="N8" s="33" t="s">
        <v>51</v>
      </c>
      <c r="O8" s="33" t="s">
        <v>28</v>
      </c>
      <c r="P8" s="34" t="s">
        <v>42</v>
      </c>
      <c r="Q8" s="35" t="s">
        <v>43</v>
      </c>
      <c r="R8" s="33" t="s">
        <v>46</v>
      </c>
      <c r="S8" s="33" t="s">
        <v>46</v>
      </c>
      <c r="T8" s="33" t="s">
        <v>46</v>
      </c>
      <c r="U8" s="262" t="s">
        <v>52</v>
      </c>
    </row>
    <row r="9" spans="1:28" ht="13" hidden="1" thickBot="1">
      <c r="A9" s="39" t="s">
        <v>21</v>
      </c>
      <c r="B9" s="40" t="s">
        <v>51</v>
      </c>
      <c r="C9" s="40" t="s">
        <v>28</v>
      </c>
      <c r="D9" s="41" t="s">
        <v>47</v>
      </c>
      <c r="E9" s="42" t="s">
        <v>48</v>
      </c>
      <c r="F9" s="40" t="s">
        <v>2</v>
      </c>
      <c r="G9" s="43">
        <f>+$B$24</f>
        <v>16.363636363636363</v>
      </c>
      <c r="H9" s="44">
        <f>+G9/2</f>
        <v>8.1818181818181817</v>
      </c>
      <c r="I9" s="263"/>
      <c r="M9" s="38" t="s">
        <v>45</v>
      </c>
      <c r="N9" s="40" t="s">
        <v>51</v>
      </c>
      <c r="O9" s="40" t="s">
        <v>28</v>
      </c>
      <c r="P9" s="41" t="s">
        <v>47</v>
      </c>
      <c r="Q9" s="42" t="s">
        <v>48</v>
      </c>
      <c r="R9" s="40" t="s">
        <v>2</v>
      </c>
      <c r="S9" s="43">
        <v>6.19</v>
      </c>
      <c r="T9" s="44">
        <v>3.09</v>
      </c>
      <c r="U9" s="263"/>
    </row>
    <row r="10" spans="1:28" ht="13" hidden="1" thickBot="1">
      <c r="A10" s="39" t="s">
        <v>21</v>
      </c>
      <c r="B10" s="40" t="s">
        <v>51</v>
      </c>
      <c r="C10" s="40" t="s">
        <v>28</v>
      </c>
      <c r="D10" s="41" t="s">
        <v>47</v>
      </c>
      <c r="E10" s="42" t="s">
        <v>1</v>
      </c>
      <c r="F10" s="40" t="s">
        <v>2</v>
      </c>
      <c r="G10" s="43">
        <f>+$B$24</f>
        <v>16.363636363636363</v>
      </c>
      <c r="H10" s="44">
        <f>+G10/2</f>
        <v>8.1818181818181817</v>
      </c>
      <c r="I10" s="263"/>
      <c r="M10" s="38" t="s">
        <v>45</v>
      </c>
      <c r="N10" s="40" t="s">
        <v>51</v>
      </c>
      <c r="O10" s="40" t="s">
        <v>28</v>
      </c>
      <c r="P10" s="41" t="s">
        <v>47</v>
      </c>
      <c r="Q10" s="42" t="s">
        <v>1</v>
      </c>
      <c r="R10" s="40" t="s">
        <v>2</v>
      </c>
      <c r="S10" s="43">
        <v>6.19</v>
      </c>
      <c r="T10" s="44">
        <v>3.09</v>
      </c>
      <c r="U10" s="263"/>
    </row>
    <row r="11" spans="1:28" ht="13" hidden="1" thickBot="1">
      <c r="A11" s="39" t="s">
        <v>21</v>
      </c>
      <c r="B11" s="40" t="s">
        <v>51</v>
      </c>
      <c r="C11" s="40" t="s">
        <v>28</v>
      </c>
      <c r="D11" s="41" t="s">
        <v>47</v>
      </c>
      <c r="E11" s="42" t="s">
        <v>1</v>
      </c>
      <c r="F11" s="40" t="s">
        <v>49</v>
      </c>
      <c r="G11" s="265" t="s">
        <v>50</v>
      </c>
      <c r="H11" s="266"/>
      <c r="I11" s="263"/>
      <c r="M11" s="38" t="s">
        <v>45</v>
      </c>
      <c r="N11" s="40" t="s">
        <v>51</v>
      </c>
      <c r="O11" s="40" t="s">
        <v>28</v>
      </c>
      <c r="P11" s="41" t="s">
        <v>47</v>
      </c>
      <c r="Q11" s="42" t="s">
        <v>1</v>
      </c>
      <c r="R11" s="40" t="s">
        <v>49</v>
      </c>
      <c r="S11" s="265" t="s">
        <v>50</v>
      </c>
      <c r="T11" s="266"/>
      <c r="U11" s="263"/>
    </row>
    <row r="12" spans="1:28" ht="13" hidden="1" thickBot="1">
      <c r="A12" s="51" t="s">
        <v>21</v>
      </c>
      <c r="B12" s="52" t="s">
        <v>51</v>
      </c>
      <c r="C12" s="52" t="s">
        <v>28</v>
      </c>
      <c r="D12" s="53" t="s">
        <v>47</v>
      </c>
      <c r="E12" s="54" t="s">
        <v>1</v>
      </c>
      <c r="F12" s="52" t="s">
        <v>3</v>
      </c>
      <c r="G12" s="55">
        <v>300</v>
      </c>
      <c r="H12" s="56">
        <f>+G12/2</f>
        <v>150</v>
      </c>
      <c r="I12" s="264"/>
      <c r="M12" s="38" t="s">
        <v>45</v>
      </c>
      <c r="N12" s="52" t="s">
        <v>51</v>
      </c>
      <c r="O12" s="52" t="s">
        <v>28</v>
      </c>
      <c r="P12" s="53" t="s">
        <v>47</v>
      </c>
      <c r="Q12" s="54" t="s">
        <v>1</v>
      </c>
      <c r="R12" s="52" t="s">
        <v>3</v>
      </c>
      <c r="S12" s="55">
        <v>82.23</v>
      </c>
      <c r="T12" s="56">
        <f>S12/2</f>
        <v>41.115000000000002</v>
      </c>
      <c r="U12" s="264"/>
    </row>
    <row r="13" spans="1:28" ht="13" hidden="1" thickBot="1">
      <c r="A13" s="32" t="s">
        <v>21</v>
      </c>
      <c r="B13" s="33" t="s">
        <v>53</v>
      </c>
      <c r="C13" s="33" t="s">
        <v>28</v>
      </c>
      <c r="D13" s="57"/>
      <c r="E13" s="35" t="s">
        <v>43</v>
      </c>
      <c r="F13" s="33"/>
      <c r="G13" s="36"/>
      <c r="H13" s="37"/>
      <c r="I13" s="262" t="s">
        <v>54</v>
      </c>
      <c r="M13" s="38" t="s">
        <v>45</v>
      </c>
      <c r="N13" s="33" t="s">
        <v>53</v>
      </c>
      <c r="O13" s="33" t="s">
        <v>28</v>
      </c>
      <c r="P13" s="57"/>
      <c r="Q13" s="35" t="s">
        <v>43</v>
      </c>
      <c r="R13" s="33" t="s">
        <v>46</v>
      </c>
      <c r="S13" s="33" t="s">
        <v>46</v>
      </c>
      <c r="T13" s="33" t="s">
        <v>46</v>
      </c>
      <c r="U13" s="262" t="s">
        <v>55</v>
      </c>
    </row>
    <row r="14" spans="1:28" ht="13" hidden="1" thickBot="1">
      <c r="A14" s="39" t="s">
        <v>21</v>
      </c>
      <c r="B14" s="40" t="s">
        <v>53</v>
      </c>
      <c r="C14" s="40" t="s">
        <v>28</v>
      </c>
      <c r="D14" s="58"/>
      <c r="E14" s="42" t="s">
        <v>48</v>
      </c>
      <c r="F14" s="40" t="s">
        <v>2</v>
      </c>
      <c r="G14" s="43">
        <f>+$B$24*0.9</f>
        <v>14.727272727272727</v>
      </c>
      <c r="H14" s="44">
        <f>+G14/2</f>
        <v>7.3636363636363633</v>
      </c>
      <c r="I14" s="263"/>
      <c r="M14" s="38" t="s">
        <v>45</v>
      </c>
      <c r="N14" s="40" t="s">
        <v>53</v>
      </c>
      <c r="O14" s="40" t="s">
        <v>28</v>
      </c>
      <c r="P14" s="58"/>
      <c r="Q14" s="42" t="s">
        <v>48</v>
      </c>
      <c r="R14" s="40" t="s">
        <v>2</v>
      </c>
      <c r="S14" s="43">
        <f>S4*0.9</f>
        <v>5.5710000000000006</v>
      </c>
      <c r="T14" s="44">
        <f>T4*0.9</f>
        <v>2.7810000000000001</v>
      </c>
      <c r="U14" s="263"/>
    </row>
    <row r="15" spans="1:28" ht="13" hidden="1" thickBot="1">
      <c r="A15" s="39" t="s">
        <v>21</v>
      </c>
      <c r="B15" s="40" t="s">
        <v>53</v>
      </c>
      <c r="C15" s="40" t="s">
        <v>28</v>
      </c>
      <c r="D15" s="58"/>
      <c r="E15" s="42" t="s">
        <v>1</v>
      </c>
      <c r="F15" s="40" t="s">
        <v>2</v>
      </c>
      <c r="G15" s="43">
        <f>+$B$24*0.9</f>
        <v>14.727272727272727</v>
      </c>
      <c r="H15" s="44">
        <f>+G15/2</f>
        <v>7.3636363636363633</v>
      </c>
      <c r="I15" s="263"/>
      <c r="M15" s="38" t="s">
        <v>45</v>
      </c>
      <c r="N15" s="40" t="s">
        <v>53</v>
      </c>
      <c r="O15" s="40" t="s">
        <v>28</v>
      </c>
      <c r="P15" s="58"/>
      <c r="Q15" s="42" t="s">
        <v>1</v>
      </c>
      <c r="R15" s="40" t="s">
        <v>2</v>
      </c>
      <c r="S15" s="43">
        <f>S5*0.9</f>
        <v>5.5710000000000006</v>
      </c>
      <c r="T15" s="44">
        <f>T5*0.9</f>
        <v>2.7810000000000001</v>
      </c>
      <c r="U15" s="263"/>
    </row>
    <row r="16" spans="1:28" ht="13" hidden="1" thickBot="1">
      <c r="A16" s="39" t="s">
        <v>21</v>
      </c>
      <c r="B16" s="40" t="s">
        <v>53</v>
      </c>
      <c r="C16" s="40" t="s">
        <v>28</v>
      </c>
      <c r="D16" s="58"/>
      <c r="E16" s="42" t="s">
        <v>1</v>
      </c>
      <c r="F16" s="40" t="s">
        <v>49</v>
      </c>
      <c r="G16" s="265" t="s">
        <v>50</v>
      </c>
      <c r="H16" s="266"/>
      <c r="I16" s="263"/>
      <c r="M16" s="38" t="s">
        <v>45</v>
      </c>
      <c r="N16" s="40" t="s">
        <v>53</v>
      </c>
      <c r="O16" s="40" t="s">
        <v>28</v>
      </c>
      <c r="P16" s="58"/>
      <c r="Q16" s="42" t="s">
        <v>1</v>
      </c>
      <c r="R16" s="40" t="s">
        <v>49</v>
      </c>
      <c r="S16" s="265" t="s">
        <v>50</v>
      </c>
      <c r="T16" s="266"/>
      <c r="U16" s="263"/>
    </row>
    <row r="17" spans="1:29" ht="13.5" hidden="1" customHeight="1" thickBot="1">
      <c r="A17" s="45" t="s">
        <v>21</v>
      </c>
      <c r="B17" s="46" t="s">
        <v>53</v>
      </c>
      <c r="C17" s="46" t="s">
        <v>28</v>
      </c>
      <c r="D17" s="59"/>
      <c r="E17" s="48" t="s">
        <v>1</v>
      </c>
      <c r="F17" s="46" t="s">
        <v>3</v>
      </c>
      <c r="G17" s="49">
        <v>36.81</v>
      </c>
      <c r="H17" s="50">
        <f>+G17/2</f>
        <v>18.405000000000001</v>
      </c>
      <c r="I17" s="264"/>
      <c r="M17" s="38" t="s">
        <v>45</v>
      </c>
      <c r="N17" s="46" t="s">
        <v>53</v>
      </c>
      <c r="O17" s="46" t="s">
        <v>28</v>
      </c>
      <c r="P17" s="59"/>
      <c r="Q17" s="48" t="s">
        <v>1</v>
      </c>
      <c r="R17" s="46" t="s">
        <v>3</v>
      </c>
      <c r="S17" s="49">
        <f>S7*0.9</f>
        <v>15.129</v>
      </c>
      <c r="T17" s="50">
        <f>T7*0.9</f>
        <v>7.5644999999999998</v>
      </c>
      <c r="U17" s="264"/>
    </row>
    <row r="18" spans="1:29" ht="13" thickBot="1">
      <c r="A18" s="60" t="s">
        <v>21</v>
      </c>
      <c r="B18" s="61" t="s">
        <v>53</v>
      </c>
      <c r="C18" s="61" t="s">
        <v>28</v>
      </c>
      <c r="D18" s="62"/>
      <c r="E18" s="61" t="s">
        <v>43</v>
      </c>
      <c r="F18" s="61"/>
      <c r="G18" s="63"/>
      <c r="H18" s="64"/>
      <c r="I18" s="267" t="s">
        <v>56</v>
      </c>
      <c r="M18" s="65" t="s">
        <v>45</v>
      </c>
      <c r="N18" s="61" t="s">
        <v>53</v>
      </c>
      <c r="O18" s="61" t="s">
        <v>28</v>
      </c>
      <c r="P18" s="62"/>
      <c r="Q18" s="61" t="s">
        <v>43</v>
      </c>
      <c r="R18" s="61" t="s">
        <v>46</v>
      </c>
      <c r="S18" s="61" t="s">
        <v>46</v>
      </c>
      <c r="T18" s="61" t="s">
        <v>46</v>
      </c>
      <c r="U18" s="267" t="s">
        <v>56</v>
      </c>
    </row>
    <row r="19" spans="1:29" ht="13" thickBot="1">
      <c r="A19" s="66" t="s">
        <v>21</v>
      </c>
      <c r="B19" s="67" t="s">
        <v>53</v>
      </c>
      <c r="C19" s="67" t="s">
        <v>28</v>
      </c>
      <c r="D19" s="68"/>
      <c r="E19" s="67" t="s">
        <v>48</v>
      </c>
      <c r="F19" s="67" t="s">
        <v>2</v>
      </c>
      <c r="G19" s="69">
        <v>13.136363636363635</v>
      </c>
      <c r="H19" s="70">
        <f>+G19/2</f>
        <v>6.5681818181818175</v>
      </c>
      <c r="I19" s="268"/>
      <c r="M19" s="65" t="s">
        <v>45</v>
      </c>
      <c r="N19" s="67" t="s">
        <v>53</v>
      </c>
      <c r="O19" s="67" t="s">
        <v>28</v>
      </c>
      <c r="P19" s="68"/>
      <c r="Q19" s="67" t="s">
        <v>48</v>
      </c>
      <c r="R19" s="67" t="s">
        <v>2</v>
      </c>
      <c r="S19" s="69">
        <v>6.1624999999999996</v>
      </c>
      <c r="T19" s="70">
        <f>T9*0.9</f>
        <v>2.7810000000000001</v>
      </c>
      <c r="U19" s="268"/>
    </row>
    <row r="20" spans="1:29" ht="13" thickBot="1">
      <c r="A20" s="66" t="s">
        <v>21</v>
      </c>
      <c r="B20" s="67" t="s">
        <v>53</v>
      </c>
      <c r="C20" s="67" t="s">
        <v>28</v>
      </c>
      <c r="D20" s="68"/>
      <c r="E20" s="67" t="s">
        <v>1</v>
      </c>
      <c r="F20" s="67" t="s">
        <v>2</v>
      </c>
      <c r="G20" s="69">
        <f>G19</f>
        <v>13.136363636363635</v>
      </c>
      <c r="H20" s="70">
        <f>+G20/2</f>
        <v>6.5681818181818175</v>
      </c>
      <c r="I20" s="268"/>
      <c r="M20" s="65" t="s">
        <v>45</v>
      </c>
      <c r="N20" s="67" t="s">
        <v>53</v>
      </c>
      <c r="O20" s="67" t="s">
        <v>28</v>
      </c>
      <c r="P20" s="68"/>
      <c r="Q20" s="67" t="s">
        <v>1</v>
      </c>
      <c r="R20" s="67" t="s">
        <v>2</v>
      </c>
      <c r="S20" s="69">
        <f>S19</f>
        <v>6.1624999999999996</v>
      </c>
      <c r="T20" s="70">
        <f>T10*0.9</f>
        <v>2.7810000000000001</v>
      </c>
      <c r="U20" s="268"/>
    </row>
    <row r="21" spans="1:29" ht="13" thickBot="1">
      <c r="A21" s="66" t="s">
        <v>21</v>
      </c>
      <c r="B21" s="67" t="s">
        <v>53</v>
      </c>
      <c r="C21" s="67" t="s">
        <v>28</v>
      </c>
      <c r="D21" s="68"/>
      <c r="E21" s="67" t="s">
        <v>1</v>
      </c>
      <c r="F21" s="67" t="s">
        <v>49</v>
      </c>
      <c r="G21" s="270" t="s">
        <v>50</v>
      </c>
      <c r="H21" s="271"/>
      <c r="I21" s="268"/>
      <c r="M21" s="65" t="s">
        <v>45</v>
      </c>
      <c r="N21" s="67" t="s">
        <v>53</v>
      </c>
      <c r="O21" s="67" t="s">
        <v>28</v>
      </c>
      <c r="P21" s="68"/>
      <c r="Q21" s="67" t="s">
        <v>1</v>
      </c>
      <c r="R21" s="67" t="s">
        <v>49</v>
      </c>
      <c r="S21" s="270" t="s">
        <v>50</v>
      </c>
      <c r="T21" s="271"/>
      <c r="U21" s="268"/>
      <c r="Z21" s="71" t="s">
        <v>57</v>
      </c>
      <c r="AA21" s="71"/>
      <c r="AB21" s="71"/>
      <c r="AC21" s="71"/>
    </row>
    <row r="22" spans="1:29" ht="13.5" customHeight="1" thickBot="1">
      <c r="A22" s="72" t="s">
        <v>21</v>
      </c>
      <c r="B22" s="73" t="s">
        <v>53</v>
      </c>
      <c r="C22" s="73" t="s">
        <v>28</v>
      </c>
      <c r="D22" s="74"/>
      <c r="E22" s="73" t="s">
        <v>1</v>
      </c>
      <c r="F22" s="73" t="s">
        <v>3</v>
      </c>
      <c r="G22" s="75">
        <v>27.27272727272727</v>
      </c>
      <c r="H22" s="76">
        <f>+G22/2</f>
        <v>13.636363636363635</v>
      </c>
      <c r="I22" s="269"/>
      <c r="M22" s="65" t="s">
        <v>45</v>
      </c>
      <c r="N22" s="73" t="s">
        <v>53</v>
      </c>
      <c r="O22" s="73" t="s">
        <v>28</v>
      </c>
      <c r="P22" s="74"/>
      <c r="Q22" s="73" t="s">
        <v>1</v>
      </c>
      <c r="R22" s="73" t="s">
        <v>3</v>
      </c>
      <c r="S22" s="75">
        <v>17</v>
      </c>
      <c r="T22" s="76">
        <v>7.5644999999999998</v>
      </c>
      <c r="U22" s="269"/>
    </row>
    <row r="23" spans="1:29" s="24" customFormat="1">
      <c r="I23" s="77" t="s">
        <v>58</v>
      </c>
      <c r="J23" s="71"/>
      <c r="U23" s="71" t="s">
        <v>59</v>
      </c>
    </row>
    <row r="24" spans="1:29" s="24" customFormat="1">
      <c r="A24" s="78">
        <v>18</v>
      </c>
      <c r="B24" s="78">
        <f>+A24/1.1</f>
        <v>16.363636363636363</v>
      </c>
      <c r="I24" s="24" t="s">
        <v>60</v>
      </c>
      <c r="U24" s="24" t="s">
        <v>61</v>
      </c>
    </row>
    <row r="25" spans="1:29" s="24" customFormat="1">
      <c r="B25" s="78">
        <f t="shared" ref="B25:B26" si="0">+A25/1.1</f>
        <v>0</v>
      </c>
      <c r="U25" s="24" t="s">
        <v>62</v>
      </c>
    </row>
    <row r="26" spans="1:29" s="24" customFormat="1" ht="13" thickBot="1">
      <c r="B26" s="78">
        <f t="shared" si="0"/>
        <v>0</v>
      </c>
      <c r="E26" s="23" t="s">
        <v>63</v>
      </c>
      <c r="F26" s="23"/>
      <c r="G26" s="23"/>
      <c r="Q26" s="23" t="s">
        <v>64</v>
      </c>
      <c r="R26" s="23"/>
      <c r="S26" s="23"/>
      <c r="U26" s="24" t="s">
        <v>60</v>
      </c>
    </row>
    <row r="27" spans="1:29" s="24" customFormat="1" ht="25.5" thickBot="1">
      <c r="A27" s="26" t="s">
        <v>34</v>
      </c>
      <c r="B27" s="27" t="s">
        <v>35</v>
      </c>
      <c r="C27" s="27" t="s">
        <v>36</v>
      </c>
      <c r="D27" s="28" t="s">
        <v>37</v>
      </c>
      <c r="E27" s="27" t="s">
        <v>38</v>
      </c>
      <c r="F27" s="27" t="s">
        <v>39</v>
      </c>
      <c r="G27" s="27" t="s">
        <v>4</v>
      </c>
      <c r="H27" s="29" t="s">
        <v>40</v>
      </c>
      <c r="M27" s="26" t="s">
        <v>34</v>
      </c>
      <c r="N27" s="27" t="s">
        <v>35</v>
      </c>
      <c r="O27" s="27" t="s">
        <v>36</v>
      </c>
      <c r="P27" s="28" t="s">
        <v>37</v>
      </c>
      <c r="Q27" s="27" t="s">
        <v>38</v>
      </c>
      <c r="R27" s="27" t="s">
        <v>39</v>
      </c>
      <c r="S27" s="27" t="s">
        <v>4</v>
      </c>
      <c r="T27" s="29" t="s">
        <v>40</v>
      </c>
    </row>
    <row r="28" spans="1:29" s="24" customFormat="1" ht="13" hidden="1" thickBot="1">
      <c r="A28" s="79" t="s">
        <v>26</v>
      </c>
      <c r="B28" s="33" t="s">
        <v>41</v>
      </c>
      <c r="C28" s="33" t="s">
        <v>28</v>
      </c>
      <c r="D28" s="34" t="s">
        <v>42</v>
      </c>
      <c r="E28" s="35" t="s">
        <v>43</v>
      </c>
      <c r="F28" s="33"/>
      <c r="G28" s="36" t="s">
        <v>46</v>
      </c>
      <c r="H28" s="37" t="s">
        <v>46</v>
      </c>
      <c r="I28" s="262" t="s">
        <v>44</v>
      </c>
      <c r="M28" s="32" t="s">
        <v>24</v>
      </c>
      <c r="N28" s="33" t="s">
        <v>41</v>
      </c>
      <c r="O28" s="33" t="s">
        <v>28</v>
      </c>
      <c r="P28" s="34" t="s">
        <v>42</v>
      </c>
      <c r="Q28" s="35" t="s">
        <v>43</v>
      </c>
      <c r="R28" s="33"/>
      <c r="S28" s="80" t="s">
        <v>46</v>
      </c>
      <c r="T28" s="80" t="s">
        <v>46</v>
      </c>
      <c r="U28" s="262" t="s">
        <v>44</v>
      </c>
    </row>
    <row r="29" spans="1:29" s="24" customFormat="1" ht="13" hidden="1" thickBot="1">
      <c r="A29" s="81" t="s">
        <v>26</v>
      </c>
      <c r="B29" s="40" t="s">
        <v>41</v>
      </c>
      <c r="C29" s="40" t="s">
        <v>28</v>
      </c>
      <c r="D29" s="41" t="s">
        <v>47</v>
      </c>
      <c r="E29" s="42" t="s">
        <v>48</v>
      </c>
      <c r="F29" s="40" t="s">
        <v>2</v>
      </c>
      <c r="G29" s="43">
        <v>10</v>
      </c>
      <c r="H29" s="44">
        <f>+G29/2</f>
        <v>5</v>
      </c>
      <c r="I29" s="263"/>
      <c r="M29" s="39" t="s">
        <v>24</v>
      </c>
      <c r="N29" s="40" t="s">
        <v>41</v>
      </c>
      <c r="O29" s="40" t="s">
        <v>28</v>
      </c>
      <c r="P29" s="41" t="s">
        <v>47</v>
      </c>
      <c r="Q29" s="42" t="s">
        <v>48</v>
      </c>
      <c r="R29" s="40" t="s">
        <v>2</v>
      </c>
      <c r="S29" s="43">
        <v>6.12</v>
      </c>
      <c r="T29" s="44">
        <f>+S29/2</f>
        <v>3.06</v>
      </c>
      <c r="U29" s="263"/>
    </row>
    <row r="30" spans="1:29" s="24" customFormat="1" ht="13" hidden="1" thickBot="1">
      <c r="A30" s="81" t="s">
        <v>26</v>
      </c>
      <c r="B30" s="40" t="s">
        <v>41</v>
      </c>
      <c r="C30" s="40" t="s">
        <v>28</v>
      </c>
      <c r="D30" s="41" t="s">
        <v>47</v>
      </c>
      <c r="E30" s="42" t="s">
        <v>1</v>
      </c>
      <c r="F30" s="40" t="s">
        <v>2</v>
      </c>
      <c r="G30" s="43">
        <v>10</v>
      </c>
      <c r="H30" s="44">
        <f>+G30/2</f>
        <v>5</v>
      </c>
      <c r="I30" s="263"/>
      <c r="M30" s="39" t="s">
        <v>24</v>
      </c>
      <c r="N30" s="40" t="s">
        <v>41</v>
      </c>
      <c r="O30" s="40" t="s">
        <v>28</v>
      </c>
      <c r="P30" s="41" t="s">
        <v>47</v>
      </c>
      <c r="Q30" s="42" t="s">
        <v>1</v>
      </c>
      <c r="R30" s="40" t="s">
        <v>2</v>
      </c>
      <c r="S30" s="43">
        <v>6.12</v>
      </c>
      <c r="T30" s="44">
        <f>+S30/2</f>
        <v>3.06</v>
      </c>
      <c r="U30" s="263"/>
    </row>
    <row r="31" spans="1:29" s="24" customFormat="1" ht="13" hidden="1" thickBot="1">
      <c r="A31" s="82" t="s">
        <v>26</v>
      </c>
      <c r="B31" s="40" t="s">
        <v>41</v>
      </c>
      <c r="C31" s="40" t="s">
        <v>28</v>
      </c>
      <c r="D31" s="41" t="s">
        <v>47</v>
      </c>
      <c r="E31" s="42" t="s">
        <v>1</v>
      </c>
      <c r="F31" s="40" t="s">
        <v>49</v>
      </c>
      <c r="G31" s="265" t="s">
        <v>50</v>
      </c>
      <c r="H31" s="266"/>
      <c r="I31" s="263"/>
      <c r="M31" s="39" t="s">
        <v>24</v>
      </c>
      <c r="N31" s="40" t="s">
        <v>41</v>
      </c>
      <c r="O31" s="40" t="s">
        <v>28</v>
      </c>
      <c r="P31" s="41" t="s">
        <v>47</v>
      </c>
      <c r="Q31" s="42" t="s">
        <v>1</v>
      </c>
      <c r="R31" s="40" t="s">
        <v>49</v>
      </c>
      <c r="S31" s="265" t="s">
        <v>50</v>
      </c>
      <c r="T31" s="266"/>
      <c r="U31" s="263"/>
    </row>
    <row r="32" spans="1:29" s="24" customFormat="1" ht="13" hidden="1" thickBot="1">
      <c r="A32" s="46" t="s">
        <v>26</v>
      </c>
      <c r="B32" s="46" t="s">
        <v>41</v>
      </c>
      <c r="C32" s="46" t="s">
        <v>28</v>
      </c>
      <c r="D32" s="47" t="s">
        <v>47</v>
      </c>
      <c r="E32" s="48" t="s">
        <v>1</v>
      </c>
      <c r="F32" s="46" t="s">
        <v>3</v>
      </c>
      <c r="G32" s="49">
        <v>32.74</v>
      </c>
      <c r="H32" s="50">
        <f>+G32/2</f>
        <v>16.37</v>
      </c>
      <c r="I32" s="264"/>
      <c r="M32" s="45" t="s">
        <v>24</v>
      </c>
      <c r="N32" s="46" t="s">
        <v>41</v>
      </c>
      <c r="O32" s="46" t="s">
        <v>28</v>
      </c>
      <c r="P32" s="47" t="s">
        <v>47</v>
      </c>
      <c r="Q32" s="48" t="s">
        <v>1</v>
      </c>
      <c r="R32" s="46" t="s">
        <v>3</v>
      </c>
      <c r="S32" s="49">
        <v>16.809999999999999</v>
      </c>
      <c r="T32" s="50">
        <f>+S32/2</f>
        <v>8.4049999999999994</v>
      </c>
      <c r="U32" s="264"/>
    </row>
    <row r="33" spans="1:21" s="24" customFormat="1" ht="13" hidden="1" thickBot="1">
      <c r="A33" s="33" t="s">
        <v>26</v>
      </c>
      <c r="B33" s="33" t="s">
        <v>51</v>
      </c>
      <c r="C33" s="33" t="s">
        <v>28</v>
      </c>
      <c r="D33" s="34" t="s">
        <v>42</v>
      </c>
      <c r="E33" s="35" t="s">
        <v>43</v>
      </c>
      <c r="F33" s="33"/>
      <c r="G33" s="36" t="s">
        <v>46</v>
      </c>
      <c r="H33" s="37" t="s">
        <v>46</v>
      </c>
      <c r="I33" s="262" t="s">
        <v>52</v>
      </c>
      <c r="M33" s="32" t="s">
        <v>24</v>
      </c>
      <c r="N33" s="33" t="s">
        <v>51</v>
      </c>
      <c r="O33" s="33" t="s">
        <v>28</v>
      </c>
      <c r="P33" s="34" t="s">
        <v>42</v>
      </c>
      <c r="Q33" s="35" t="s">
        <v>43</v>
      </c>
      <c r="R33" s="33"/>
      <c r="S33" s="80" t="s">
        <v>46</v>
      </c>
      <c r="T33" s="83" t="s">
        <v>46</v>
      </c>
      <c r="U33" s="262" t="s">
        <v>52</v>
      </c>
    </row>
    <row r="34" spans="1:21" s="24" customFormat="1" ht="13" hidden="1" thickBot="1">
      <c r="A34" s="40" t="s">
        <v>26</v>
      </c>
      <c r="B34" s="40" t="s">
        <v>51</v>
      </c>
      <c r="C34" s="40" t="s">
        <v>28</v>
      </c>
      <c r="D34" s="41" t="s">
        <v>47</v>
      </c>
      <c r="E34" s="42" t="s">
        <v>48</v>
      </c>
      <c r="F34" s="40" t="s">
        <v>2</v>
      </c>
      <c r="G34" s="43">
        <v>10</v>
      </c>
      <c r="H34" s="44">
        <f>+G34/2</f>
        <v>5</v>
      </c>
      <c r="I34" s="263"/>
      <c r="M34" s="39" t="s">
        <v>24</v>
      </c>
      <c r="N34" s="40" t="s">
        <v>51</v>
      </c>
      <c r="O34" s="40" t="s">
        <v>28</v>
      </c>
      <c r="P34" s="41" t="s">
        <v>47</v>
      </c>
      <c r="Q34" s="42" t="s">
        <v>48</v>
      </c>
      <c r="R34" s="40" t="s">
        <v>2</v>
      </c>
      <c r="S34" s="43">
        <v>6.12</v>
      </c>
      <c r="T34" s="44">
        <f>+S34/2</f>
        <v>3.06</v>
      </c>
      <c r="U34" s="263"/>
    </row>
    <row r="35" spans="1:21" s="24" customFormat="1" ht="13" hidden="1" thickBot="1">
      <c r="A35" s="40" t="s">
        <v>26</v>
      </c>
      <c r="B35" s="40" t="s">
        <v>51</v>
      </c>
      <c r="C35" s="40" t="s">
        <v>28</v>
      </c>
      <c r="D35" s="41" t="s">
        <v>47</v>
      </c>
      <c r="E35" s="42" t="s">
        <v>1</v>
      </c>
      <c r="F35" s="40" t="s">
        <v>2</v>
      </c>
      <c r="G35" s="43">
        <v>10</v>
      </c>
      <c r="H35" s="44">
        <f>+G35/2</f>
        <v>5</v>
      </c>
      <c r="I35" s="263"/>
      <c r="M35" s="39" t="s">
        <v>24</v>
      </c>
      <c r="N35" s="40" t="s">
        <v>51</v>
      </c>
      <c r="O35" s="40" t="s">
        <v>28</v>
      </c>
      <c r="P35" s="41" t="s">
        <v>47</v>
      </c>
      <c r="Q35" s="42" t="s">
        <v>1</v>
      </c>
      <c r="R35" s="40" t="s">
        <v>2</v>
      </c>
      <c r="S35" s="43">
        <v>6.12</v>
      </c>
      <c r="T35" s="44">
        <f>+S35/2</f>
        <v>3.06</v>
      </c>
      <c r="U35" s="263"/>
    </row>
    <row r="36" spans="1:21" s="24" customFormat="1" ht="13" hidden="1" thickBot="1">
      <c r="A36" s="40" t="s">
        <v>26</v>
      </c>
      <c r="B36" s="40" t="s">
        <v>51</v>
      </c>
      <c r="C36" s="40" t="s">
        <v>28</v>
      </c>
      <c r="D36" s="41" t="s">
        <v>47</v>
      </c>
      <c r="E36" s="42" t="s">
        <v>1</v>
      </c>
      <c r="F36" s="40" t="s">
        <v>49</v>
      </c>
      <c r="G36" s="265" t="s">
        <v>50</v>
      </c>
      <c r="H36" s="266"/>
      <c r="I36" s="263"/>
      <c r="M36" s="39" t="s">
        <v>24</v>
      </c>
      <c r="N36" s="40" t="s">
        <v>51</v>
      </c>
      <c r="O36" s="40" t="s">
        <v>28</v>
      </c>
      <c r="P36" s="41" t="s">
        <v>47</v>
      </c>
      <c r="Q36" s="42" t="s">
        <v>1</v>
      </c>
      <c r="R36" s="40" t="s">
        <v>49</v>
      </c>
      <c r="S36" s="265" t="s">
        <v>50</v>
      </c>
      <c r="T36" s="266"/>
      <c r="U36" s="263"/>
    </row>
    <row r="37" spans="1:21" s="24" customFormat="1" ht="13" hidden="1" thickBot="1">
      <c r="A37" s="52" t="s">
        <v>26</v>
      </c>
      <c r="B37" s="52" t="s">
        <v>51</v>
      </c>
      <c r="C37" s="52" t="s">
        <v>28</v>
      </c>
      <c r="D37" s="53" t="s">
        <v>47</v>
      </c>
      <c r="E37" s="54" t="s">
        <v>1</v>
      </c>
      <c r="F37" s="52" t="s">
        <v>3</v>
      </c>
      <c r="G37" s="55">
        <f>(163*0.87)/0.8</f>
        <v>177.26249999999999</v>
      </c>
      <c r="H37" s="56">
        <f>+G37/2</f>
        <v>88.631249999999994</v>
      </c>
      <c r="I37" s="264"/>
      <c r="M37" s="51" t="s">
        <v>24</v>
      </c>
      <c r="N37" s="52" t="s">
        <v>51</v>
      </c>
      <c r="O37" s="52" t="s">
        <v>28</v>
      </c>
      <c r="P37" s="53" t="s">
        <v>47</v>
      </c>
      <c r="Q37" s="54" t="s">
        <v>1</v>
      </c>
      <c r="R37" s="52" t="s">
        <v>3</v>
      </c>
      <c r="S37" s="55">
        <v>82.23</v>
      </c>
      <c r="T37" s="56">
        <f>+S37/2</f>
        <v>41.115000000000002</v>
      </c>
      <c r="U37" s="264"/>
    </row>
    <row r="38" spans="1:21" s="24" customFormat="1" ht="13" hidden="1" thickBot="1">
      <c r="A38" s="33" t="s">
        <v>26</v>
      </c>
      <c r="B38" s="33" t="s">
        <v>53</v>
      </c>
      <c r="C38" s="33" t="s">
        <v>28</v>
      </c>
      <c r="D38" s="57"/>
      <c r="E38" s="35" t="s">
        <v>43</v>
      </c>
      <c r="F38" s="33"/>
      <c r="G38" s="36" t="s">
        <v>46</v>
      </c>
      <c r="H38" s="37" t="s">
        <v>46</v>
      </c>
      <c r="I38" s="262" t="s">
        <v>55</v>
      </c>
      <c r="M38" s="32" t="s">
        <v>24</v>
      </c>
      <c r="N38" s="33" t="s">
        <v>53</v>
      </c>
      <c r="O38" s="33" t="s">
        <v>28</v>
      </c>
      <c r="P38" s="57"/>
      <c r="Q38" s="35" t="s">
        <v>43</v>
      </c>
      <c r="R38" s="33"/>
      <c r="S38" s="80" t="s">
        <v>46</v>
      </c>
      <c r="T38" s="83" t="s">
        <v>46</v>
      </c>
      <c r="U38" s="262" t="s">
        <v>55</v>
      </c>
    </row>
    <row r="39" spans="1:21" s="24" customFormat="1" ht="13" hidden="1" thickBot="1">
      <c r="A39" s="40" t="s">
        <v>26</v>
      </c>
      <c r="B39" s="40" t="s">
        <v>53</v>
      </c>
      <c r="C39" s="40" t="s">
        <v>28</v>
      </c>
      <c r="D39" s="58"/>
      <c r="E39" s="42" t="s">
        <v>48</v>
      </c>
      <c r="F39" s="40" t="s">
        <v>2</v>
      </c>
      <c r="G39" s="43">
        <f>G29*0.9</f>
        <v>9</v>
      </c>
      <c r="H39" s="44">
        <f>+G39/2</f>
        <v>4.5</v>
      </c>
      <c r="I39" s="263"/>
      <c r="M39" s="39" t="s">
        <v>24</v>
      </c>
      <c r="N39" s="40" t="s">
        <v>53</v>
      </c>
      <c r="O39" s="40" t="s">
        <v>28</v>
      </c>
      <c r="P39" s="58"/>
      <c r="Q39" s="42" t="s">
        <v>48</v>
      </c>
      <c r="R39" s="40" t="s">
        <v>2</v>
      </c>
      <c r="S39" s="43">
        <v>5.508</v>
      </c>
      <c r="T39" s="44">
        <f>+S39/2</f>
        <v>2.754</v>
      </c>
      <c r="U39" s="263"/>
    </row>
    <row r="40" spans="1:21" s="24" customFormat="1" ht="13" hidden="1" thickBot="1">
      <c r="A40" s="40" t="s">
        <v>26</v>
      </c>
      <c r="B40" s="40" t="s">
        <v>53</v>
      </c>
      <c r="C40" s="40" t="s">
        <v>28</v>
      </c>
      <c r="D40" s="58"/>
      <c r="E40" s="42" t="s">
        <v>1</v>
      </c>
      <c r="F40" s="40" t="s">
        <v>2</v>
      </c>
      <c r="G40" s="43">
        <f>G30*0.9</f>
        <v>9</v>
      </c>
      <c r="H40" s="44">
        <f>+G40/2</f>
        <v>4.5</v>
      </c>
      <c r="I40" s="263"/>
      <c r="M40" s="39" t="s">
        <v>24</v>
      </c>
      <c r="N40" s="40" t="s">
        <v>53</v>
      </c>
      <c r="O40" s="40" t="s">
        <v>28</v>
      </c>
      <c r="P40" s="58"/>
      <c r="Q40" s="42" t="s">
        <v>1</v>
      </c>
      <c r="R40" s="40" t="s">
        <v>2</v>
      </c>
      <c r="S40" s="43">
        <v>5.508</v>
      </c>
      <c r="T40" s="44">
        <f>+S40/2</f>
        <v>2.754</v>
      </c>
      <c r="U40" s="263"/>
    </row>
    <row r="41" spans="1:21" s="24" customFormat="1" ht="13" hidden="1" thickBot="1">
      <c r="A41" s="40" t="s">
        <v>26</v>
      </c>
      <c r="B41" s="40" t="s">
        <v>53</v>
      </c>
      <c r="C41" s="40" t="s">
        <v>28</v>
      </c>
      <c r="D41" s="58"/>
      <c r="E41" s="42" t="s">
        <v>1</v>
      </c>
      <c r="F41" s="40" t="s">
        <v>49</v>
      </c>
      <c r="G41" s="265" t="s">
        <v>50</v>
      </c>
      <c r="H41" s="266"/>
      <c r="I41" s="263"/>
      <c r="M41" s="39" t="s">
        <v>24</v>
      </c>
      <c r="N41" s="40" t="s">
        <v>53</v>
      </c>
      <c r="O41" s="40" t="s">
        <v>28</v>
      </c>
      <c r="P41" s="58"/>
      <c r="Q41" s="42" t="s">
        <v>1</v>
      </c>
      <c r="R41" s="40" t="s">
        <v>49</v>
      </c>
      <c r="S41" s="265" t="s">
        <v>50</v>
      </c>
      <c r="T41" s="266"/>
      <c r="U41" s="263"/>
    </row>
    <row r="42" spans="1:21" s="24" customFormat="1" ht="13" hidden="1" thickBot="1">
      <c r="A42" s="46" t="s">
        <v>26</v>
      </c>
      <c r="B42" s="46" t="s">
        <v>53</v>
      </c>
      <c r="C42" s="46" t="s">
        <v>28</v>
      </c>
      <c r="D42" s="59"/>
      <c r="E42" s="48" t="s">
        <v>1</v>
      </c>
      <c r="F42" s="46" t="s">
        <v>3</v>
      </c>
      <c r="G42" s="49">
        <f>G32*0.9</f>
        <v>29.466000000000001</v>
      </c>
      <c r="H42" s="50">
        <f>+G42/2</f>
        <v>14.733000000000001</v>
      </c>
      <c r="I42" s="264"/>
      <c r="M42" s="45" t="s">
        <v>24</v>
      </c>
      <c r="N42" s="46" t="s">
        <v>53</v>
      </c>
      <c r="O42" s="46" t="s">
        <v>28</v>
      </c>
      <c r="P42" s="59"/>
      <c r="Q42" s="48" t="s">
        <v>1</v>
      </c>
      <c r="R42" s="46" t="s">
        <v>3</v>
      </c>
      <c r="S42" s="49">
        <v>15.129</v>
      </c>
      <c r="T42" s="50">
        <f>+S42/2</f>
        <v>7.5644999999999998</v>
      </c>
      <c r="U42" s="264"/>
    </row>
    <row r="43" spans="1:21" s="24" customFormat="1">
      <c r="A43" s="61" t="s">
        <v>26</v>
      </c>
      <c r="B43" s="61" t="s">
        <v>53</v>
      </c>
      <c r="C43" s="61" t="s">
        <v>28</v>
      </c>
      <c r="D43" s="62"/>
      <c r="E43" s="61" t="s">
        <v>43</v>
      </c>
      <c r="F43" s="61"/>
      <c r="G43" s="84" t="s">
        <v>46</v>
      </c>
      <c r="H43" s="64" t="s">
        <v>46</v>
      </c>
      <c r="I43" s="267" t="s">
        <v>56</v>
      </c>
      <c r="M43" s="60" t="s">
        <v>24</v>
      </c>
      <c r="N43" s="61" t="s">
        <v>53</v>
      </c>
      <c r="O43" s="61" t="s">
        <v>28</v>
      </c>
      <c r="P43" s="62"/>
      <c r="Q43" s="61" t="s">
        <v>43</v>
      </c>
      <c r="R43" s="61"/>
      <c r="S43" s="85" t="s">
        <v>46</v>
      </c>
      <c r="T43" s="86" t="s">
        <v>46</v>
      </c>
      <c r="U43" s="267" t="s">
        <v>56</v>
      </c>
    </row>
    <row r="44" spans="1:21" s="24" customFormat="1">
      <c r="A44" s="67" t="s">
        <v>26</v>
      </c>
      <c r="B44" s="67" t="s">
        <v>53</v>
      </c>
      <c r="C44" s="67" t="s">
        <v>28</v>
      </c>
      <c r="D44" s="68"/>
      <c r="E44" s="67" t="s">
        <v>48</v>
      </c>
      <c r="F44" s="67" t="s">
        <v>2</v>
      </c>
      <c r="G44" s="69">
        <v>9.0100000000000016</v>
      </c>
      <c r="H44" s="70">
        <f>+G44/2</f>
        <v>4.5050000000000008</v>
      </c>
      <c r="I44" s="268"/>
      <c r="M44" s="66" t="s">
        <v>24</v>
      </c>
      <c r="N44" s="67" t="s">
        <v>53</v>
      </c>
      <c r="O44" s="67" t="s">
        <v>28</v>
      </c>
      <c r="P44" s="68"/>
      <c r="Q44" s="67" t="s">
        <v>48</v>
      </c>
      <c r="R44" s="67" t="s">
        <v>2</v>
      </c>
      <c r="S44" s="69">
        <v>6.1624999999999996</v>
      </c>
      <c r="T44" s="70">
        <f>+S44/2</f>
        <v>3.0812499999999998</v>
      </c>
      <c r="U44" s="268"/>
    </row>
    <row r="45" spans="1:21" s="24" customFormat="1">
      <c r="A45" s="67" t="s">
        <v>26</v>
      </c>
      <c r="B45" s="67" t="s">
        <v>53</v>
      </c>
      <c r="C45" s="67" t="s">
        <v>28</v>
      </c>
      <c r="D45" s="68"/>
      <c r="E45" s="67" t="s">
        <v>1</v>
      </c>
      <c r="F45" s="67" t="s">
        <v>2</v>
      </c>
      <c r="G45" s="69">
        <f>G44</f>
        <v>9.0100000000000016</v>
      </c>
      <c r="H45" s="70">
        <f>+G45/2</f>
        <v>4.5050000000000008</v>
      </c>
      <c r="I45" s="268"/>
      <c r="M45" s="66" t="s">
        <v>24</v>
      </c>
      <c r="N45" s="67" t="s">
        <v>53</v>
      </c>
      <c r="O45" s="67" t="s">
        <v>28</v>
      </c>
      <c r="P45" s="68"/>
      <c r="Q45" s="67" t="s">
        <v>1</v>
      </c>
      <c r="R45" s="67" t="s">
        <v>2</v>
      </c>
      <c r="S45" s="69">
        <f>S44</f>
        <v>6.1624999999999996</v>
      </c>
      <c r="T45" s="70">
        <f>+S45/2</f>
        <v>3.0812499999999998</v>
      </c>
      <c r="U45" s="268"/>
    </row>
    <row r="46" spans="1:21" s="24" customFormat="1">
      <c r="A46" s="67" t="s">
        <v>26</v>
      </c>
      <c r="B46" s="67" t="s">
        <v>53</v>
      </c>
      <c r="C46" s="67" t="s">
        <v>28</v>
      </c>
      <c r="D46" s="68"/>
      <c r="E46" s="67" t="s">
        <v>1</v>
      </c>
      <c r="F46" s="67" t="s">
        <v>49</v>
      </c>
      <c r="G46" s="270" t="s">
        <v>50</v>
      </c>
      <c r="H46" s="271"/>
      <c r="I46" s="268"/>
      <c r="M46" s="66" t="s">
        <v>24</v>
      </c>
      <c r="N46" s="67" t="s">
        <v>53</v>
      </c>
      <c r="O46" s="67" t="s">
        <v>28</v>
      </c>
      <c r="P46" s="68"/>
      <c r="Q46" s="67" t="s">
        <v>1</v>
      </c>
      <c r="R46" s="67" t="s">
        <v>49</v>
      </c>
      <c r="S46" s="270" t="s">
        <v>50</v>
      </c>
      <c r="T46" s="271"/>
      <c r="U46" s="268"/>
    </row>
    <row r="47" spans="1:21" s="24" customFormat="1" ht="13" thickBot="1">
      <c r="A47" s="73" t="s">
        <v>26</v>
      </c>
      <c r="B47" s="73" t="s">
        <v>53</v>
      </c>
      <c r="C47" s="73" t="s">
        <v>28</v>
      </c>
      <c r="D47" s="74"/>
      <c r="E47" s="73" t="s">
        <v>1</v>
      </c>
      <c r="F47" s="73" t="s">
        <v>3</v>
      </c>
      <c r="G47" s="75">
        <v>30</v>
      </c>
      <c r="H47" s="76">
        <v>14.733000000000001</v>
      </c>
      <c r="I47" s="269"/>
      <c r="M47" s="72" t="s">
        <v>24</v>
      </c>
      <c r="N47" s="73" t="s">
        <v>53</v>
      </c>
      <c r="O47" s="73" t="s">
        <v>28</v>
      </c>
      <c r="P47" s="74"/>
      <c r="Q47" s="73" t="s">
        <v>1</v>
      </c>
      <c r="R47" s="73" t="s">
        <v>3</v>
      </c>
      <c r="S47" s="75">
        <v>17</v>
      </c>
      <c r="T47" s="76">
        <v>7.5644999999999998</v>
      </c>
      <c r="U47" s="269"/>
    </row>
    <row r="48" spans="1:21" s="24" customFormat="1">
      <c r="I48" s="71" t="s">
        <v>59</v>
      </c>
      <c r="U48" s="71" t="s">
        <v>59</v>
      </c>
    </row>
    <row r="49" spans="1:21" s="24" customFormat="1">
      <c r="I49" s="24" t="s">
        <v>65</v>
      </c>
      <c r="U49" s="24" t="s">
        <v>66</v>
      </c>
    </row>
    <row r="50" spans="1:21" s="24" customFormat="1">
      <c r="I50" s="24" t="s">
        <v>67</v>
      </c>
      <c r="U50" s="24" t="s">
        <v>68</v>
      </c>
    </row>
    <row r="51" spans="1:21" s="24" customFormat="1" ht="30" customHeight="1">
      <c r="I51" s="24" t="s">
        <v>69</v>
      </c>
    </row>
    <row r="52" spans="1:21" s="24" customFormat="1"/>
    <row r="53" spans="1:21" s="24" customFormat="1" ht="13" thickBot="1">
      <c r="E53" s="23" t="s">
        <v>70</v>
      </c>
      <c r="F53" s="23"/>
      <c r="G53" s="23"/>
      <c r="Q53" s="23" t="s">
        <v>71</v>
      </c>
      <c r="R53" s="23"/>
      <c r="S53" s="23"/>
    </row>
    <row r="54" spans="1:21" s="24" customFormat="1" ht="25.5" thickBot="1">
      <c r="A54" s="26" t="s">
        <v>34</v>
      </c>
      <c r="B54" s="27" t="s">
        <v>35</v>
      </c>
      <c r="C54" s="27" t="s">
        <v>36</v>
      </c>
      <c r="D54" s="28" t="s">
        <v>37</v>
      </c>
      <c r="E54" s="27" t="s">
        <v>38</v>
      </c>
      <c r="F54" s="27" t="s">
        <v>39</v>
      </c>
      <c r="G54" s="27" t="s">
        <v>4</v>
      </c>
      <c r="H54" s="29" t="s">
        <v>40</v>
      </c>
      <c r="M54" s="26" t="s">
        <v>34</v>
      </c>
      <c r="N54" s="27" t="s">
        <v>35</v>
      </c>
      <c r="O54" s="27" t="s">
        <v>36</v>
      </c>
      <c r="P54" s="28" t="s">
        <v>37</v>
      </c>
      <c r="Q54" s="27" t="s">
        <v>38</v>
      </c>
      <c r="R54" s="27" t="s">
        <v>39</v>
      </c>
      <c r="S54" s="27" t="s">
        <v>4</v>
      </c>
      <c r="T54" s="29" t="s">
        <v>40</v>
      </c>
    </row>
    <row r="55" spans="1:21" s="24" customFormat="1" ht="13" hidden="1" thickBot="1">
      <c r="A55" s="87" t="s">
        <v>22</v>
      </c>
      <c r="B55" s="88" t="s">
        <v>41</v>
      </c>
      <c r="C55" s="33" t="s">
        <v>28</v>
      </c>
      <c r="D55" s="34" t="s">
        <v>42</v>
      </c>
      <c r="E55" s="35" t="s">
        <v>43</v>
      </c>
      <c r="F55" s="33" t="s">
        <v>72</v>
      </c>
      <c r="G55" s="36" t="s">
        <v>46</v>
      </c>
      <c r="H55" s="37" t="s">
        <v>46</v>
      </c>
      <c r="I55" s="262" t="s">
        <v>44</v>
      </c>
      <c r="M55" s="32" t="s">
        <v>23</v>
      </c>
      <c r="N55" s="33" t="s">
        <v>41</v>
      </c>
      <c r="O55" s="33" t="s">
        <v>28</v>
      </c>
      <c r="P55" s="34" t="s">
        <v>42</v>
      </c>
      <c r="Q55" s="35" t="s">
        <v>43</v>
      </c>
      <c r="R55" s="33"/>
      <c r="S55" s="36" t="s">
        <v>46</v>
      </c>
      <c r="T55" s="37" t="s">
        <v>46</v>
      </c>
      <c r="U55" s="262" t="s">
        <v>44</v>
      </c>
    </row>
    <row r="56" spans="1:21" s="24" customFormat="1" ht="13" hidden="1" thickBot="1">
      <c r="A56" s="89" t="s">
        <v>22</v>
      </c>
      <c r="B56" s="90" t="s">
        <v>41</v>
      </c>
      <c r="C56" s="40" t="s">
        <v>28</v>
      </c>
      <c r="D56" s="41" t="s">
        <v>47</v>
      </c>
      <c r="E56" s="42" t="s">
        <v>48</v>
      </c>
      <c r="F56" s="40" t="s">
        <v>2</v>
      </c>
      <c r="G56" s="43">
        <v>13.38</v>
      </c>
      <c r="H56" s="44">
        <f>+G56/2</f>
        <v>6.69</v>
      </c>
      <c r="I56" s="263"/>
      <c r="M56" s="39" t="s">
        <v>23</v>
      </c>
      <c r="N56" s="40" t="s">
        <v>41</v>
      </c>
      <c r="O56" s="40" t="s">
        <v>28</v>
      </c>
      <c r="P56" s="41" t="s">
        <v>47</v>
      </c>
      <c r="Q56" s="42" t="s">
        <v>48</v>
      </c>
      <c r="R56" s="40" t="s">
        <v>2</v>
      </c>
      <c r="S56" s="43">
        <v>10.58</v>
      </c>
      <c r="T56" s="44">
        <f>+S56/2</f>
        <v>5.29</v>
      </c>
      <c r="U56" s="263"/>
    </row>
    <row r="57" spans="1:21" s="24" customFormat="1" ht="13" hidden="1" thickBot="1">
      <c r="A57" s="89" t="s">
        <v>22</v>
      </c>
      <c r="B57" s="90" t="s">
        <v>41</v>
      </c>
      <c r="C57" s="40" t="s">
        <v>28</v>
      </c>
      <c r="D57" s="41" t="s">
        <v>47</v>
      </c>
      <c r="E57" s="42" t="s">
        <v>1</v>
      </c>
      <c r="F57" s="40" t="s">
        <v>2</v>
      </c>
      <c r="G57" s="43">
        <v>13.38</v>
      </c>
      <c r="H57" s="44">
        <f>+G57/2</f>
        <v>6.69</v>
      </c>
      <c r="I57" s="263"/>
      <c r="M57" s="39" t="s">
        <v>23</v>
      </c>
      <c r="N57" s="40" t="s">
        <v>41</v>
      </c>
      <c r="O57" s="40" t="s">
        <v>28</v>
      </c>
      <c r="P57" s="41" t="s">
        <v>47</v>
      </c>
      <c r="Q57" s="42" t="s">
        <v>1</v>
      </c>
      <c r="R57" s="40" t="s">
        <v>2</v>
      </c>
      <c r="S57" s="43">
        <v>10.58</v>
      </c>
      <c r="T57" s="44">
        <f>+S57/2</f>
        <v>5.29</v>
      </c>
      <c r="U57" s="263"/>
    </row>
    <row r="58" spans="1:21" s="24" customFormat="1" ht="13" hidden="1" thickBot="1">
      <c r="A58" s="89" t="s">
        <v>22</v>
      </c>
      <c r="B58" s="90" t="s">
        <v>41</v>
      </c>
      <c r="C58" s="40" t="s">
        <v>28</v>
      </c>
      <c r="D58" s="41" t="s">
        <v>47</v>
      </c>
      <c r="E58" s="42" t="s">
        <v>1</v>
      </c>
      <c r="F58" s="40" t="s">
        <v>49</v>
      </c>
      <c r="G58" s="265" t="s">
        <v>50</v>
      </c>
      <c r="H58" s="266"/>
      <c r="I58" s="263"/>
      <c r="M58" s="39" t="s">
        <v>23</v>
      </c>
      <c r="N58" s="40" t="s">
        <v>41</v>
      </c>
      <c r="O58" s="40" t="s">
        <v>28</v>
      </c>
      <c r="P58" s="41" t="s">
        <v>47</v>
      </c>
      <c r="Q58" s="42" t="s">
        <v>1</v>
      </c>
      <c r="R58" s="40" t="s">
        <v>49</v>
      </c>
      <c r="S58" s="265" t="s">
        <v>50</v>
      </c>
      <c r="T58" s="266"/>
      <c r="U58" s="263"/>
    </row>
    <row r="59" spans="1:21" s="24" customFormat="1" ht="13" hidden="1" thickBot="1">
      <c r="A59" s="89" t="s">
        <v>22</v>
      </c>
      <c r="B59" s="91" t="s">
        <v>41</v>
      </c>
      <c r="C59" s="46" t="s">
        <v>28</v>
      </c>
      <c r="D59" s="47" t="s">
        <v>47</v>
      </c>
      <c r="E59" s="48" t="s">
        <v>1</v>
      </c>
      <c r="F59" s="46" t="s">
        <v>3</v>
      </c>
      <c r="G59" s="49">
        <v>32.74</v>
      </c>
      <c r="H59" s="50">
        <f>+G59/2</f>
        <v>16.37</v>
      </c>
      <c r="I59" s="264"/>
      <c r="M59" s="45" t="s">
        <v>23</v>
      </c>
      <c r="N59" s="46" t="s">
        <v>41</v>
      </c>
      <c r="O59" s="46" t="s">
        <v>28</v>
      </c>
      <c r="P59" s="47" t="s">
        <v>47</v>
      </c>
      <c r="Q59" s="48" t="s">
        <v>1</v>
      </c>
      <c r="R59" s="46" t="s">
        <v>3</v>
      </c>
      <c r="S59" s="49">
        <v>32.74</v>
      </c>
      <c r="T59" s="50">
        <f>+S59/2</f>
        <v>16.37</v>
      </c>
      <c r="U59" s="264"/>
    </row>
    <row r="60" spans="1:21" s="24" customFormat="1" ht="13" hidden="1" thickBot="1">
      <c r="A60" s="87" t="s">
        <v>22</v>
      </c>
      <c r="B60" s="88" t="s">
        <v>51</v>
      </c>
      <c r="C60" s="33" t="s">
        <v>28</v>
      </c>
      <c r="D60" s="34" t="s">
        <v>42</v>
      </c>
      <c r="E60" s="35" t="s">
        <v>43</v>
      </c>
      <c r="F60" s="33" t="s">
        <v>72</v>
      </c>
      <c r="G60" s="36" t="s">
        <v>46</v>
      </c>
      <c r="H60" s="37" t="s">
        <v>46</v>
      </c>
      <c r="I60" s="262" t="s">
        <v>52</v>
      </c>
      <c r="M60" s="32" t="s">
        <v>23</v>
      </c>
      <c r="N60" s="33" t="s">
        <v>51</v>
      </c>
      <c r="O60" s="33" t="s">
        <v>28</v>
      </c>
      <c r="P60" s="34" t="s">
        <v>42</v>
      </c>
      <c r="Q60" s="35" t="s">
        <v>43</v>
      </c>
      <c r="R60" s="33"/>
      <c r="S60" s="36" t="s">
        <v>46</v>
      </c>
      <c r="T60" s="37" t="s">
        <v>46</v>
      </c>
      <c r="U60" s="262" t="s">
        <v>52</v>
      </c>
    </row>
    <row r="61" spans="1:21" s="24" customFormat="1" ht="13" hidden="1" thickBot="1">
      <c r="A61" s="89" t="s">
        <v>22</v>
      </c>
      <c r="B61" s="90" t="s">
        <v>51</v>
      </c>
      <c r="C61" s="40" t="s">
        <v>28</v>
      </c>
      <c r="D61" s="41" t="s">
        <v>47</v>
      </c>
      <c r="E61" s="42" t="s">
        <v>48</v>
      </c>
      <c r="F61" s="40" t="s">
        <v>2</v>
      </c>
      <c r="G61" s="43">
        <v>13.38</v>
      </c>
      <c r="H61" s="44">
        <f>+G61/2</f>
        <v>6.69</v>
      </c>
      <c r="I61" s="263"/>
      <c r="M61" s="39" t="s">
        <v>23</v>
      </c>
      <c r="N61" s="40" t="s">
        <v>51</v>
      </c>
      <c r="O61" s="40" t="s">
        <v>28</v>
      </c>
      <c r="P61" s="41" t="s">
        <v>47</v>
      </c>
      <c r="Q61" s="42" t="s">
        <v>48</v>
      </c>
      <c r="R61" s="40" t="s">
        <v>2</v>
      </c>
      <c r="S61" s="43">
        <v>10.58</v>
      </c>
      <c r="T61" s="44">
        <f>+S61/2</f>
        <v>5.29</v>
      </c>
      <c r="U61" s="263"/>
    </row>
    <row r="62" spans="1:21" s="24" customFormat="1" ht="13" hidden="1" thickBot="1">
      <c r="A62" s="89" t="s">
        <v>22</v>
      </c>
      <c r="B62" s="90" t="s">
        <v>51</v>
      </c>
      <c r="C62" s="40" t="s">
        <v>28</v>
      </c>
      <c r="D62" s="41" t="s">
        <v>47</v>
      </c>
      <c r="E62" s="42" t="s">
        <v>1</v>
      </c>
      <c r="F62" s="40" t="s">
        <v>2</v>
      </c>
      <c r="G62" s="43">
        <v>13.38</v>
      </c>
      <c r="H62" s="44">
        <f>+G62/2</f>
        <v>6.69</v>
      </c>
      <c r="I62" s="263"/>
      <c r="M62" s="39" t="s">
        <v>23</v>
      </c>
      <c r="N62" s="40" t="s">
        <v>51</v>
      </c>
      <c r="O62" s="40" t="s">
        <v>28</v>
      </c>
      <c r="P62" s="41" t="s">
        <v>47</v>
      </c>
      <c r="Q62" s="42" t="s">
        <v>1</v>
      </c>
      <c r="R62" s="40" t="s">
        <v>2</v>
      </c>
      <c r="S62" s="43">
        <v>10.58</v>
      </c>
      <c r="T62" s="44">
        <f>+S62/2</f>
        <v>5.29</v>
      </c>
      <c r="U62" s="263"/>
    </row>
    <row r="63" spans="1:21" s="24" customFormat="1" ht="13" hidden="1" thickBot="1">
      <c r="A63" s="89" t="s">
        <v>22</v>
      </c>
      <c r="B63" s="90" t="s">
        <v>51</v>
      </c>
      <c r="C63" s="40" t="s">
        <v>28</v>
      </c>
      <c r="D63" s="41" t="s">
        <v>47</v>
      </c>
      <c r="E63" s="42" t="s">
        <v>1</v>
      </c>
      <c r="F63" s="40" t="s">
        <v>49</v>
      </c>
      <c r="G63" s="265" t="s">
        <v>50</v>
      </c>
      <c r="H63" s="266"/>
      <c r="I63" s="263"/>
      <c r="M63" s="39" t="s">
        <v>23</v>
      </c>
      <c r="N63" s="40" t="s">
        <v>51</v>
      </c>
      <c r="O63" s="40" t="s">
        <v>28</v>
      </c>
      <c r="P63" s="41" t="s">
        <v>47</v>
      </c>
      <c r="Q63" s="42" t="s">
        <v>1</v>
      </c>
      <c r="R63" s="40" t="s">
        <v>49</v>
      </c>
      <c r="S63" s="265" t="s">
        <v>50</v>
      </c>
      <c r="T63" s="266"/>
      <c r="U63" s="263"/>
    </row>
    <row r="64" spans="1:21" s="24" customFormat="1" ht="13" hidden="1" thickBot="1">
      <c r="A64" s="92" t="s">
        <v>22</v>
      </c>
      <c r="B64" s="93" t="s">
        <v>51</v>
      </c>
      <c r="C64" s="52" t="s">
        <v>28</v>
      </c>
      <c r="D64" s="53" t="s">
        <v>47</v>
      </c>
      <c r="E64" s="54" t="s">
        <v>1</v>
      </c>
      <c r="F64" s="52" t="s">
        <v>3</v>
      </c>
      <c r="G64" s="55">
        <f>(203*0.87)/0.8</f>
        <v>220.76249999999996</v>
      </c>
      <c r="H64" s="56">
        <f>+G64/2</f>
        <v>110.38124999999998</v>
      </c>
      <c r="I64" s="264"/>
      <c r="M64" s="51" t="s">
        <v>23</v>
      </c>
      <c r="N64" s="52" t="s">
        <v>51</v>
      </c>
      <c r="O64" s="52" t="s">
        <v>28</v>
      </c>
      <c r="P64" s="53" t="s">
        <v>47</v>
      </c>
      <c r="Q64" s="54" t="s">
        <v>1</v>
      </c>
      <c r="R64" s="52" t="s">
        <v>3</v>
      </c>
      <c r="S64" s="55">
        <v>114.71</v>
      </c>
      <c r="T64" s="56">
        <f>+S64/2</f>
        <v>57.354999999999997</v>
      </c>
      <c r="U64" s="264"/>
    </row>
    <row r="65" spans="1:21" s="24" customFormat="1" ht="13" hidden="1" thickBot="1">
      <c r="A65" s="94" t="s">
        <v>22</v>
      </c>
      <c r="B65" s="88" t="s">
        <v>53</v>
      </c>
      <c r="C65" s="33" t="s">
        <v>28</v>
      </c>
      <c r="D65" s="57"/>
      <c r="E65" s="35" t="s">
        <v>43</v>
      </c>
      <c r="F65" s="33" t="s">
        <v>72</v>
      </c>
      <c r="G65" s="36" t="s">
        <v>46</v>
      </c>
      <c r="H65" s="37" t="s">
        <v>46</v>
      </c>
      <c r="I65" s="262" t="s">
        <v>55</v>
      </c>
      <c r="M65" s="32" t="s">
        <v>23</v>
      </c>
      <c r="N65" s="33" t="s">
        <v>53</v>
      </c>
      <c r="O65" s="33" t="s">
        <v>28</v>
      </c>
      <c r="P65" s="57"/>
      <c r="Q65" s="35" t="s">
        <v>43</v>
      </c>
      <c r="R65" s="33"/>
      <c r="S65" s="36" t="s">
        <v>46</v>
      </c>
      <c r="T65" s="37" t="s">
        <v>46</v>
      </c>
      <c r="U65" s="262" t="s">
        <v>73</v>
      </c>
    </row>
    <row r="66" spans="1:21" s="24" customFormat="1" ht="13" hidden="1" thickBot="1">
      <c r="A66" s="89" t="s">
        <v>22</v>
      </c>
      <c r="B66" s="90" t="s">
        <v>53</v>
      </c>
      <c r="C66" s="40" t="s">
        <v>28</v>
      </c>
      <c r="D66" s="58"/>
      <c r="E66" s="42" t="s">
        <v>48</v>
      </c>
      <c r="F66" s="40" t="s">
        <v>2</v>
      </c>
      <c r="G66" s="43">
        <f>G56*0.9</f>
        <v>12.042000000000002</v>
      </c>
      <c r="H66" s="44">
        <f>+G66/2</f>
        <v>6.0210000000000008</v>
      </c>
      <c r="I66" s="263"/>
      <c r="M66" s="39" t="s">
        <v>23</v>
      </c>
      <c r="N66" s="40" t="s">
        <v>53</v>
      </c>
      <c r="O66" s="40" t="s">
        <v>28</v>
      </c>
      <c r="P66" s="58"/>
      <c r="Q66" s="42" t="s">
        <v>48</v>
      </c>
      <c r="R66" s="40" t="s">
        <v>2</v>
      </c>
      <c r="S66" s="43">
        <v>9.5220000000000002</v>
      </c>
      <c r="T66" s="44">
        <f>+S66/2</f>
        <v>4.7610000000000001</v>
      </c>
      <c r="U66" s="263"/>
    </row>
    <row r="67" spans="1:21" s="24" customFormat="1" ht="13" hidden="1" thickBot="1">
      <c r="A67" s="89" t="s">
        <v>22</v>
      </c>
      <c r="B67" s="90" t="s">
        <v>53</v>
      </c>
      <c r="C67" s="40" t="s">
        <v>28</v>
      </c>
      <c r="D67" s="58"/>
      <c r="E67" s="42" t="s">
        <v>1</v>
      </c>
      <c r="F67" s="40" t="s">
        <v>2</v>
      </c>
      <c r="G67" s="43">
        <f>G57*0.9</f>
        <v>12.042000000000002</v>
      </c>
      <c r="H67" s="44">
        <f>+G67/2</f>
        <v>6.0210000000000008</v>
      </c>
      <c r="I67" s="263"/>
      <c r="M67" s="39" t="s">
        <v>23</v>
      </c>
      <c r="N67" s="40" t="s">
        <v>53</v>
      </c>
      <c r="O67" s="40" t="s">
        <v>28</v>
      </c>
      <c r="P67" s="58"/>
      <c r="Q67" s="42" t="s">
        <v>1</v>
      </c>
      <c r="R67" s="40" t="s">
        <v>2</v>
      </c>
      <c r="S67" s="43">
        <v>9.5220000000000002</v>
      </c>
      <c r="T67" s="44">
        <f>+S67/2</f>
        <v>4.7610000000000001</v>
      </c>
      <c r="U67" s="263"/>
    </row>
    <row r="68" spans="1:21" s="24" customFormat="1" ht="13" hidden="1" thickBot="1">
      <c r="A68" s="89" t="s">
        <v>22</v>
      </c>
      <c r="B68" s="90" t="s">
        <v>53</v>
      </c>
      <c r="C68" s="40" t="s">
        <v>28</v>
      </c>
      <c r="D68" s="58"/>
      <c r="E68" s="42" t="s">
        <v>1</v>
      </c>
      <c r="F68" s="40" t="s">
        <v>49</v>
      </c>
      <c r="G68" s="265" t="s">
        <v>50</v>
      </c>
      <c r="H68" s="266"/>
      <c r="I68" s="263"/>
      <c r="M68" s="39" t="s">
        <v>23</v>
      </c>
      <c r="N68" s="40" t="s">
        <v>53</v>
      </c>
      <c r="O68" s="40" t="s">
        <v>28</v>
      </c>
      <c r="P68" s="58"/>
      <c r="Q68" s="42" t="s">
        <v>1</v>
      </c>
      <c r="R68" s="40" t="s">
        <v>49</v>
      </c>
      <c r="S68" s="265" t="s">
        <v>50</v>
      </c>
      <c r="T68" s="266"/>
      <c r="U68" s="263"/>
    </row>
    <row r="69" spans="1:21" s="24" customFormat="1" ht="13" hidden="1" thickBot="1">
      <c r="A69" s="92" t="s">
        <v>22</v>
      </c>
      <c r="B69" s="91" t="s">
        <v>53</v>
      </c>
      <c r="C69" s="46" t="s">
        <v>28</v>
      </c>
      <c r="D69" s="59"/>
      <c r="E69" s="48" t="s">
        <v>1</v>
      </c>
      <c r="F69" s="46" t="s">
        <v>3</v>
      </c>
      <c r="G69" s="49">
        <f>G59*0.9</f>
        <v>29.466000000000001</v>
      </c>
      <c r="H69" s="50">
        <f>+G69/2</f>
        <v>14.733000000000001</v>
      </c>
      <c r="I69" s="264"/>
      <c r="M69" s="45" t="s">
        <v>23</v>
      </c>
      <c r="N69" s="46" t="s">
        <v>53</v>
      </c>
      <c r="O69" s="46" t="s">
        <v>28</v>
      </c>
      <c r="P69" s="59"/>
      <c r="Q69" s="48" t="s">
        <v>1</v>
      </c>
      <c r="R69" s="46" t="s">
        <v>3</v>
      </c>
      <c r="S69" s="49">
        <v>29.466000000000001</v>
      </c>
      <c r="T69" s="50">
        <f>+S69/2</f>
        <v>14.733000000000001</v>
      </c>
      <c r="U69" s="264"/>
    </row>
    <row r="70" spans="1:21" s="24" customFormat="1">
      <c r="A70" s="95" t="s">
        <v>22</v>
      </c>
      <c r="B70" s="96" t="s">
        <v>53</v>
      </c>
      <c r="C70" s="61" t="s">
        <v>28</v>
      </c>
      <c r="D70" s="62"/>
      <c r="E70" s="61" t="s">
        <v>43</v>
      </c>
      <c r="F70" s="61" t="s">
        <v>72</v>
      </c>
      <c r="G70" s="84" t="s">
        <v>46</v>
      </c>
      <c r="H70" s="64" t="s">
        <v>46</v>
      </c>
      <c r="I70" s="267" t="s">
        <v>56</v>
      </c>
      <c r="M70" s="60" t="s">
        <v>23</v>
      </c>
      <c r="N70" s="61" t="s">
        <v>53</v>
      </c>
      <c r="O70" s="61" t="s">
        <v>28</v>
      </c>
      <c r="P70" s="62"/>
      <c r="Q70" s="61" t="s">
        <v>43</v>
      </c>
      <c r="R70" s="61"/>
      <c r="S70" s="63" t="s">
        <v>46</v>
      </c>
      <c r="T70" s="64" t="s">
        <v>46</v>
      </c>
      <c r="U70" s="267" t="s">
        <v>56</v>
      </c>
    </row>
    <row r="71" spans="1:21" s="24" customFormat="1">
      <c r="A71" s="97" t="s">
        <v>22</v>
      </c>
      <c r="B71" s="98" t="s">
        <v>53</v>
      </c>
      <c r="C71" s="67" t="s">
        <v>28</v>
      </c>
      <c r="D71" s="68"/>
      <c r="E71" s="67" t="s">
        <v>48</v>
      </c>
      <c r="F71" s="67" t="s">
        <v>2</v>
      </c>
      <c r="G71" s="69">
        <v>12.055380000000001</v>
      </c>
      <c r="H71" s="70">
        <f>+G71/2</f>
        <v>6.0276900000000007</v>
      </c>
      <c r="I71" s="268"/>
      <c r="M71" s="66" t="s">
        <v>23</v>
      </c>
      <c r="N71" s="67" t="s">
        <v>53</v>
      </c>
      <c r="O71" s="67" t="s">
        <v>28</v>
      </c>
      <c r="P71" s="68"/>
      <c r="Q71" s="67" t="s">
        <v>48</v>
      </c>
      <c r="R71" s="67" t="s">
        <v>2</v>
      </c>
      <c r="S71" s="69">
        <v>9.7750000000000004</v>
      </c>
      <c r="T71" s="70">
        <f>+S71/2</f>
        <v>4.8875000000000002</v>
      </c>
      <c r="U71" s="268"/>
    </row>
    <row r="72" spans="1:21" s="24" customFormat="1">
      <c r="A72" s="97" t="s">
        <v>22</v>
      </c>
      <c r="B72" s="98" t="s">
        <v>53</v>
      </c>
      <c r="C72" s="67" t="s">
        <v>28</v>
      </c>
      <c r="D72" s="68"/>
      <c r="E72" s="67" t="s">
        <v>1</v>
      </c>
      <c r="F72" s="67" t="s">
        <v>2</v>
      </c>
      <c r="G72" s="69">
        <f>G71</f>
        <v>12.055380000000001</v>
      </c>
      <c r="H72" s="70">
        <f>+G72/2</f>
        <v>6.0276900000000007</v>
      </c>
      <c r="I72" s="268"/>
      <c r="M72" s="66" t="s">
        <v>23</v>
      </c>
      <c r="N72" s="67" t="s">
        <v>53</v>
      </c>
      <c r="O72" s="67" t="s">
        <v>28</v>
      </c>
      <c r="P72" s="68"/>
      <c r="Q72" s="67" t="s">
        <v>1</v>
      </c>
      <c r="R72" s="67" t="s">
        <v>2</v>
      </c>
      <c r="S72" s="69">
        <f>S71</f>
        <v>9.7750000000000004</v>
      </c>
      <c r="T72" s="70">
        <f>+S72/2</f>
        <v>4.8875000000000002</v>
      </c>
      <c r="U72" s="268"/>
    </row>
    <row r="73" spans="1:21" s="24" customFormat="1">
      <c r="A73" s="97" t="s">
        <v>22</v>
      </c>
      <c r="B73" s="98" t="s">
        <v>53</v>
      </c>
      <c r="C73" s="67" t="s">
        <v>28</v>
      </c>
      <c r="D73" s="68"/>
      <c r="E73" s="67" t="s">
        <v>1</v>
      </c>
      <c r="F73" s="67" t="s">
        <v>49</v>
      </c>
      <c r="G73" s="277" t="s">
        <v>50</v>
      </c>
      <c r="H73" s="278"/>
      <c r="I73" s="268"/>
      <c r="M73" s="66" t="s">
        <v>23</v>
      </c>
      <c r="N73" s="67" t="s">
        <v>53</v>
      </c>
      <c r="O73" s="67" t="s">
        <v>28</v>
      </c>
      <c r="P73" s="68"/>
      <c r="Q73" s="67" t="s">
        <v>1</v>
      </c>
      <c r="R73" s="67" t="s">
        <v>49</v>
      </c>
      <c r="S73" s="270" t="s">
        <v>50</v>
      </c>
      <c r="T73" s="271"/>
      <c r="U73" s="268"/>
    </row>
    <row r="74" spans="1:21" s="24" customFormat="1" ht="13" thickBot="1">
      <c r="A74" s="99" t="s">
        <v>22</v>
      </c>
      <c r="B74" s="100" t="s">
        <v>53</v>
      </c>
      <c r="C74" s="73" t="s">
        <v>28</v>
      </c>
      <c r="D74" s="74"/>
      <c r="E74" s="73" t="s">
        <v>1</v>
      </c>
      <c r="F74" s="73" t="s">
        <v>3</v>
      </c>
      <c r="G74" s="75">
        <v>30</v>
      </c>
      <c r="H74" s="76">
        <v>14.733000000000001</v>
      </c>
      <c r="I74" s="269"/>
      <c r="M74" s="72" t="s">
        <v>23</v>
      </c>
      <c r="N74" s="73" t="s">
        <v>53</v>
      </c>
      <c r="O74" s="73" t="s">
        <v>28</v>
      </c>
      <c r="P74" s="74"/>
      <c r="Q74" s="73" t="s">
        <v>1</v>
      </c>
      <c r="R74" s="73" t="s">
        <v>3</v>
      </c>
      <c r="S74" s="75">
        <v>30</v>
      </c>
      <c r="T74" s="76">
        <f>+S74/2</f>
        <v>15</v>
      </c>
      <c r="U74" s="269"/>
    </row>
    <row r="75" spans="1:21" s="24" customFormat="1">
      <c r="I75" s="71" t="s">
        <v>59</v>
      </c>
      <c r="U75" s="71" t="s">
        <v>59</v>
      </c>
    </row>
    <row r="76" spans="1:21" s="24" customFormat="1">
      <c r="I76" s="24" t="s">
        <v>65</v>
      </c>
      <c r="U76" s="24" t="s">
        <v>66</v>
      </c>
    </row>
    <row r="77" spans="1:21">
      <c r="A77" s="24"/>
      <c r="B77" s="24"/>
      <c r="C77" s="24"/>
      <c r="D77" s="24"/>
      <c r="E77" s="24"/>
      <c r="F77" s="24"/>
      <c r="G77" s="24"/>
      <c r="H77" s="24"/>
      <c r="I77" s="24" t="s">
        <v>67</v>
      </c>
      <c r="U77" s="24" t="s">
        <v>74</v>
      </c>
    </row>
    <row r="78" spans="1:21">
      <c r="A78" s="24"/>
      <c r="B78" s="24"/>
      <c r="C78" s="24"/>
      <c r="D78" s="24"/>
      <c r="E78" s="24"/>
      <c r="F78" s="24"/>
      <c r="G78" s="24"/>
      <c r="H78" s="24"/>
      <c r="I78" s="24" t="s">
        <v>69</v>
      </c>
    </row>
    <row r="79" spans="1:21">
      <c r="A79" s="24"/>
      <c r="B79" s="24"/>
      <c r="C79" s="24"/>
      <c r="D79" s="24"/>
      <c r="E79" s="24"/>
      <c r="F79" s="24"/>
      <c r="G79" s="24"/>
      <c r="H79" s="24"/>
    </row>
    <row r="80" spans="1:21">
      <c r="A80" s="24"/>
      <c r="B80" s="24"/>
      <c r="C80" s="24"/>
      <c r="D80" s="24"/>
      <c r="E80" s="24"/>
      <c r="F80" s="24"/>
      <c r="G80" s="24"/>
      <c r="H80" s="24"/>
    </row>
    <row r="81" spans="1:9" ht="13" thickBot="1">
      <c r="B81" s="24"/>
      <c r="C81" s="24"/>
      <c r="D81" s="24"/>
      <c r="E81" s="23" t="s">
        <v>75</v>
      </c>
      <c r="F81" s="23"/>
      <c r="G81" s="23"/>
      <c r="H81" s="24"/>
      <c r="I81" s="22"/>
    </row>
    <row r="82" spans="1:9" ht="25.5" thickBot="1">
      <c r="A82" s="26" t="s">
        <v>34</v>
      </c>
      <c r="B82" s="27" t="s">
        <v>35</v>
      </c>
      <c r="C82" s="27" t="s">
        <v>36</v>
      </c>
      <c r="D82" s="28" t="s">
        <v>37</v>
      </c>
      <c r="E82" s="27" t="s">
        <v>38</v>
      </c>
      <c r="F82" s="27" t="s">
        <v>39</v>
      </c>
      <c r="G82" s="27" t="s">
        <v>4</v>
      </c>
      <c r="H82" s="29" t="s">
        <v>40</v>
      </c>
    </row>
    <row r="83" spans="1:9" ht="13" thickBot="1">
      <c r="A83" s="101" t="s">
        <v>76</v>
      </c>
      <c r="B83" s="102" t="s">
        <v>77</v>
      </c>
      <c r="C83" s="102" t="s">
        <v>28</v>
      </c>
      <c r="D83" s="103"/>
      <c r="E83" s="104" t="s">
        <v>43</v>
      </c>
      <c r="F83" s="102"/>
      <c r="G83" s="105"/>
      <c r="H83" s="106"/>
      <c r="I83" s="272" t="s">
        <v>78</v>
      </c>
    </row>
    <row r="84" spans="1:9" ht="13" thickBot="1">
      <c r="A84" s="101" t="s">
        <v>76</v>
      </c>
      <c r="B84" s="107" t="s">
        <v>77</v>
      </c>
      <c r="C84" s="107" t="s">
        <v>28</v>
      </c>
      <c r="D84" s="108"/>
      <c r="E84" s="109" t="s">
        <v>48</v>
      </c>
      <c r="F84" s="107" t="s">
        <v>2</v>
      </c>
      <c r="G84" s="110"/>
      <c r="H84" s="111"/>
      <c r="I84" s="273"/>
    </row>
    <row r="85" spans="1:9" ht="13" thickBot="1">
      <c r="A85" s="101" t="s">
        <v>76</v>
      </c>
      <c r="B85" s="107" t="s">
        <v>77</v>
      </c>
      <c r="C85" s="107" t="s">
        <v>28</v>
      </c>
      <c r="D85" s="108"/>
      <c r="E85" s="109" t="s">
        <v>1</v>
      </c>
      <c r="F85" s="107" t="s">
        <v>2</v>
      </c>
      <c r="G85" s="110"/>
      <c r="H85" s="111"/>
      <c r="I85" s="273"/>
    </row>
    <row r="86" spans="1:9" ht="13" thickBot="1">
      <c r="A86" s="101" t="s">
        <v>76</v>
      </c>
      <c r="B86" s="107" t="s">
        <v>77</v>
      </c>
      <c r="C86" s="107" t="s">
        <v>28</v>
      </c>
      <c r="D86" s="108"/>
      <c r="E86" s="109" t="s">
        <v>1</v>
      </c>
      <c r="F86" s="107" t="s">
        <v>49</v>
      </c>
      <c r="G86" s="275"/>
      <c r="H86" s="276"/>
      <c r="I86" s="273"/>
    </row>
    <row r="87" spans="1:9" ht="13" thickBot="1">
      <c r="A87" s="101" t="s">
        <v>76</v>
      </c>
      <c r="B87" s="112" t="s">
        <v>77</v>
      </c>
      <c r="C87" s="112" t="s">
        <v>28</v>
      </c>
      <c r="D87" s="113"/>
      <c r="E87" s="114" t="s">
        <v>1</v>
      </c>
      <c r="F87" s="112" t="s">
        <v>3</v>
      </c>
      <c r="G87" s="115"/>
      <c r="H87" s="116"/>
      <c r="I87" s="274"/>
    </row>
    <row r="88" spans="1:9">
      <c r="A88" s="24"/>
      <c r="B88" s="24"/>
      <c r="C88" s="24"/>
      <c r="D88" s="24"/>
      <c r="E88" s="24"/>
      <c r="F88" s="24"/>
      <c r="G88" s="24"/>
      <c r="H88" s="24"/>
      <c r="I88" s="24" t="s">
        <v>79</v>
      </c>
    </row>
    <row r="89" spans="1:9">
      <c r="A89" s="24"/>
      <c r="B89" s="24"/>
      <c r="C89" s="24"/>
      <c r="D89" s="24"/>
      <c r="E89" s="24"/>
      <c r="F89" s="24"/>
      <c r="G89" s="24"/>
      <c r="H89" s="24"/>
      <c r="I89" s="24" t="s">
        <v>61</v>
      </c>
    </row>
    <row r="90" spans="1:9">
      <c r="A90" s="24"/>
      <c r="B90" s="24"/>
      <c r="C90" s="24"/>
      <c r="D90" s="24"/>
      <c r="E90" s="24"/>
      <c r="F90" s="24"/>
      <c r="G90" s="24"/>
      <c r="H90" s="24"/>
      <c r="I90" s="24" t="s">
        <v>62</v>
      </c>
    </row>
    <row r="91" spans="1:9">
      <c r="A91" s="24"/>
      <c r="B91" s="24"/>
      <c r="C91" s="24"/>
      <c r="D91" s="24"/>
      <c r="E91" s="24"/>
      <c r="F91" s="24"/>
      <c r="G91" s="24"/>
      <c r="H91" s="24"/>
      <c r="I91" s="24" t="s">
        <v>80</v>
      </c>
    </row>
  </sheetData>
  <mergeCells count="50">
    <mergeCell ref="I83:I87"/>
    <mergeCell ref="G86:H86"/>
    <mergeCell ref="I65:I69"/>
    <mergeCell ref="U65:U69"/>
    <mergeCell ref="G68:H68"/>
    <mergeCell ref="S68:T68"/>
    <mergeCell ref="I70:I74"/>
    <mergeCell ref="U70:U74"/>
    <mergeCell ref="G73:H73"/>
    <mergeCell ref="S73:T73"/>
    <mergeCell ref="I55:I59"/>
    <mergeCell ref="U55:U59"/>
    <mergeCell ref="G58:H58"/>
    <mergeCell ref="S58:T58"/>
    <mergeCell ref="I60:I64"/>
    <mergeCell ref="U60:U64"/>
    <mergeCell ref="G63:H63"/>
    <mergeCell ref="S63:T63"/>
    <mergeCell ref="I38:I42"/>
    <mergeCell ref="U38:U42"/>
    <mergeCell ref="G41:H41"/>
    <mergeCell ref="S41:T41"/>
    <mergeCell ref="I43:I47"/>
    <mergeCell ref="U43:U47"/>
    <mergeCell ref="G46:H46"/>
    <mergeCell ref="S46:T46"/>
    <mergeCell ref="I28:I32"/>
    <mergeCell ref="U28:U32"/>
    <mergeCell ref="G31:H31"/>
    <mergeCell ref="S31:T31"/>
    <mergeCell ref="I33:I37"/>
    <mergeCell ref="U33:U37"/>
    <mergeCell ref="G36:H36"/>
    <mergeCell ref="S36:T36"/>
    <mergeCell ref="I13:I17"/>
    <mergeCell ref="U13:U17"/>
    <mergeCell ref="G16:H16"/>
    <mergeCell ref="S16:T16"/>
    <mergeCell ref="I18:I22"/>
    <mergeCell ref="U18:U22"/>
    <mergeCell ref="G21:H21"/>
    <mergeCell ref="S21:T21"/>
    <mergeCell ref="I3:I7"/>
    <mergeCell ref="U3:U7"/>
    <mergeCell ref="G6:H6"/>
    <mergeCell ref="S6:T6"/>
    <mergeCell ref="I8:I12"/>
    <mergeCell ref="U8:U12"/>
    <mergeCell ref="G11:H11"/>
    <mergeCell ref="S11:T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B479-EC83-4445-A9D7-8BBB6D6F8BDF}">
  <dimension ref="A1:W34"/>
  <sheetViews>
    <sheetView workbookViewId="0">
      <selection activeCell="D18" sqref="D18"/>
    </sheetView>
  </sheetViews>
  <sheetFormatPr defaultColWidth="8.7265625" defaultRowHeight="14.5"/>
  <cols>
    <col min="1" max="3" width="8.7265625" style="8"/>
    <col min="4" max="4" width="4.453125" style="1" customWidth="1"/>
    <col min="5" max="5" width="6.1796875" style="1" bestFit="1" customWidth="1"/>
    <col min="6" max="6" width="6.7265625" style="1" hidden="1" customWidth="1"/>
    <col min="7" max="7" width="8.7265625" style="1"/>
    <col min="8" max="8" width="6.81640625" style="1" customWidth="1"/>
    <col min="9" max="9" width="4.453125" style="1" customWidth="1"/>
    <col min="10" max="10" width="6.1796875" style="1" bestFit="1" customWidth="1"/>
    <col min="11" max="11" width="6.7265625" style="1" hidden="1" customWidth="1"/>
    <col min="12" max="12" width="8.7265625" style="1"/>
    <col min="13" max="13" width="6.81640625" style="1" customWidth="1"/>
    <col min="14" max="14" width="4.453125" style="1" customWidth="1"/>
    <col min="15" max="15" width="6.1796875" style="1" bestFit="1" customWidth="1"/>
    <col min="16" max="16" width="6.7265625" style="1" hidden="1" customWidth="1"/>
    <col min="17" max="17" width="8.7265625" style="1"/>
    <col min="18" max="18" width="6.81640625" style="8" customWidth="1"/>
    <col min="19" max="19" width="4.54296875" style="1" customWidth="1"/>
    <col min="20" max="20" width="10.26953125" style="1" customWidth="1"/>
    <col min="21" max="21" width="14.26953125" style="1" bestFit="1" customWidth="1"/>
    <col min="22" max="22" width="32.1796875" style="1" bestFit="1" customWidth="1"/>
    <col min="23" max="16384" width="8.7265625" style="1"/>
  </cols>
  <sheetData>
    <row r="1" spans="4:23" s="8" customFormat="1" ht="15" thickBot="1"/>
    <row r="2" spans="4:23" ht="15" customHeight="1" thickBot="1">
      <c r="D2" s="279" t="s">
        <v>0</v>
      </c>
      <c r="E2" s="280"/>
      <c r="F2" s="280"/>
      <c r="G2" s="280"/>
      <c r="H2" s="281"/>
      <c r="I2" s="279" t="s">
        <v>7</v>
      </c>
      <c r="J2" s="280"/>
      <c r="K2" s="280"/>
      <c r="L2" s="280"/>
      <c r="M2" s="281"/>
      <c r="N2" s="279" t="s">
        <v>5</v>
      </c>
      <c r="O2" s="280"/>
      <c r="P2" s="280"/>
      <c r="Q2" s="280"/>
      <c r="R2" s="281"/>
      <c r="S2" s="8"/>
      <c r="T2" s="8"/>
      <c r="U2" s="8"/>
      <c r="V2" s="8"/>
      <c r="W2" s="8"/>
    </row>
    <row r="3" spans="4:23" ht="15" customHeight="1" thickBot="1">
      <c r="D3" s="12"/>
      <c r="E3" s="13"/>
      <c r="F3" s="13"/>
      <c r="G3" s="14" t="s">
        <v>28</v>
      </c>
      <c r="H3" s="15" t="s">
        <v>29</v>
      </c>
      <c r="I3" s="12"/>
      <c r="J3" s="13"/>
      <c r="K3" s="13"/>
      <c r="L3" s="14" t="s">
        <v>28</v>
      </c>
      <c r="M3" s="15" t="s">
        <v>29</v>
      </c>
      <c r="N3" s="12"/>
      <c r="O3" s="13"/>
      <c r="P3" s="13"/>
      <c r="Q3" s="14" t="s">
        <v>28</v>
      </c>
      <c r="R3" s="15" t="s">
        <v>29</v>
      </c>
      <c r="S3" s="8"/>
      <c r="T3" s="279" t="s">
        <v>128</v>
      </c>
      <c r="U3" s="280"/>
      <c r="V3" s="281"/>
      <c r="W3" s="8"/>
    </row>
    <row r="4" spans="4:23" ht="15" customHeight="1">
      <c r="D4" s="3" t="s">
        <v>1</v>
      </c>
      <c r="E4" s="2" t="s">
        <v>2</v>
      </c>
      <c r="F4" s="2"/>
      <c r="G4" s="186">
        <v>15.54</v>
      </c>
      <c r="H4" s="18">
        <f>G4/G6</f>
        <v>0.328125</v>
      </c>
      <c r="I4" s="3" t="s">
        <v>1</v>
      </c>
      <c r="J4" s="2" t="s">
        <v>2</v>
      </c>
      <c r="K4" s="117">
        <v>12.055380000000001</v>
      </c>
      <c r="L4" s="117">
        <f>K4/1.06</f>
        <v>11.373000000000001</v>
      </c>
      <c r="M4" s="18">
        <f>L4/L6</f>
        <v>0.29990765782006651</v>
      </c>
      <c r="N4" s="3" t="s">
        <v>1</v>
      </c>
      <c r="O4" s="2" t="s">
        <v>2</v>
      </c>
      <c r="P4" s="117">
        <v>9.7750000000000004</v>
      </c>
      <c r="Q4" s="117">
        <f>P4/1.06</f>
        <v>9.2216981132075464</v>
      </c>
      <c r="R4" s="18">
        <f>Q4/Q6</f>
        <v>0.25780269921754195</v>
      </c>
      <c r="S4" s="8"/>
      <c r="T4" s="8"/>
      <c r="U4" s="8"/>
      <c r="V4" s="8"/>
      <c r="W4" s="8"/>
    </row>
    <row r="5" spans="4:23" ht="15" customHeight="1" thickBot="1">
      <c r="D5" s="4" t="s">
        <v>1</v>
      </c>
      <c r="E5" s="5" t="s">
        <v>3</v>
      </c>
      <c r="F5" s="121"/>
      <c r="G5" s="186">
        <v>31.82</v>
      </c>
      <c r="H5" s="19">
        <f>G5/G6</f>
        <v>0.671875</v>
      </c>
      <c r="I5" s="4" t="s">
        <v>1</v>
      </c>
      <c r="J5" s="5" t="s">
        <v>3</v>
      </c>
      <c r="K5" s="117">
        <v>30</v>
      </c>
      <c r="L5" s="117">
        <f>K5/1.13</f>
        <v>26.548672566371685</v>
      </c>
      <c r="M5" s="19">
        <f>L5/L6</f>
        <v>0.70009234217993366</v>
      </c>
      <c r="N5" s="4" t="s">
        <v>1</v>
      </c>
      <c r="O5" s="5" t="s">
        <v>3</v>
      </c>
      <c r="P5" s="117">
        <v>30</v>
      </c>
      <c r="Q5" s="118">
        <f>P5/1.13</f>
        <v>26.548672566371685</v>
      </c>
      <c r="R5" s="19">
        <f>Q5/Q6</f>
        <v>0.74219730078245805</v>
      </c>
      <c r="S5" s="8"/>
      <c r="T5" s="8"/>
      <c r="U5" s="8"/>
      <c r="V5" s="8"/>
      <c r="W5" s="8"/>
    </row>
    <row r="6" spans="4:23" ht="15" customHeight="1" thickBot="1">
      <c r="D6" s="10" t="s">
        <v>1</v>
      </c>
      <c r="E6" s="11" t="s">
        <v>27</v>
      </c>
      <c r="F6" s="120"/>
      <c r="G6" s="187">
        <f>+G4+G5</f>
        <v>47.36</v>
      </c>
      <c r="H6" s="20">
        <f>G6/G6</f>
        <v>1</v>
      </c>
      <c r="I6" s="10" t="s">
        <v>1</v>
      </c>
      <c r="J6" s="11" t="s">
        <v>27</v>
      </c>
      <c r="K6" s="119">
        <f>+K4+K5</f>
        <v>42.05538</v>
      </c>
      <c r="L6" s="119">
        <f>+L4+L5</f>
        <v>37.921672566371683</v>
      </c>
      <c r="M6" s="20">
        <f>L6/L6</f>
        <v>1</v>
      </c>
      <c r="N6" s="10" t="s">
        <v>1</v>
      </c>
      <c r="O6" s="11" t="s">
        <v>27</v>
      </c>
      <c r="P6" s="119">
        <f>+P4+P5</f>
        <v>39.774999999999999</v>
      </c>
      <c r="Q6" s="119">
        <f>+Q4+Q5</f>
        <v>35.77037067957923</v>
      </c>
      <c r="R6" s="20">
        <f>Q6/Q6</f>
        <v>1</v>
      </c>
      <c r="S6" s="8"/>
      <c r="T6" s="8"/>
      <c r="U6" s="8"/>
      <c r="V6" s="8"/>
      <c r="W6" s="8"/>
    </row>
    <row r="7" spans="4:23" ht="7" customHeight="1" thickBot="1">
      <c r="D7" s="6"/>
      <c r="E7" s="6"/>
      <c r="F7" s="6"/>
      <c r="G7" s="7"/>
      <c r="H7" s="7"/>
      <c r="I7" s="6"/>
      <c r="J7" s="6"/>
      <c r="K7" s="6"/>
      <c r="L7" s="7"/>
      <c r="M7" s="17"/>
      <c r="N7" s="16"/>
      <c r="O7" s="16"/>
      <c r="P7" s="16"/>
      <c r="Q7" s="17"/>
      <c r="R7" s="9"/>
      <c r="S7" s="8"/>
      <c r="T7" s="8"/>
      <c r="U7" s="8"/>
      <c r="V7" s="8"/>
      <c r="W7" s="8"/>
    </row>
    <row r="8" spans="4:23" ht="15" customHeight="1" thickBot="1">
      <c r="D8" s="279" t="s">
        <v>8</v>
      </c>
      <c r="E8" s="280"/>
      <c r="F8" s="280"/>
      <c r="G8" s="280"/>
      <c r="H8" s="281"/>
      <c r="I8" s="279" t="s">
        <v>30</v>
      </c>
      <c r="J8" s="280"/>
      <c r="K8" s="280"/>
      <c r="L8" s="280"/>
      <c r="M8" s="281"/>
      <c r="N8" s="279" t="s">
        <v>6</v>
      </c>
      <c r="O8" s="280"/>
      <c r="P8" s="280"/>
      <c r="Q8" s="280"/>
      <c r="R8" s="281"/>
      <c r="S8" s="8"/>
      <c r="T8" s="279" t="s">
        <v>19</v>
      </c>
      <c r="U8" s="280"/>
      <c r="V8" s="281"/>
      <c r="W8" s="8"/>
    </row>
    <row r="9" spans="4:23" ht="15" customHeight="1">
      <c r="D9" s="12"/>
      <c r="E9" s="13"/>
      <c r="F9" s="13"/>
      <c r="G9" s="14" t="s">
        <v>28</v>
      </c>
      <c r="H9" s="15" t="s">
        <v>29</v>
      </c>
      <c r="I9" s="12"/>
      <c r="J9" s="13"/>
      <c r="K9" s="13"/>
      <c r="L9" s="14" t="s">
        <v>28</v>
      </c>
      <c r="M9" s="15" t="s">
        <v>29</v>
      </c>
      <c r="N9" s="12"/>
      <c r="O9" s="13"/>
      <c r="P9" s="13"/>
      <c r="Q9" s="14" t="s">
        <v>28</v>
      </c>
      <c r="R9" s="15" t="s">
        <v>29</v>
      </c>
      <c r="S9" s="8"/>
      <c r="T9" s="129" t="s">
        <v>81</v>
      </c>
      <c r="U9" s="129" t="s">
        <v>9</v>
      </c>
      <c r="V9" s="130" t="s">
        <v>14</v>
      </c>
      <c r="W9" s="8"/>
    </row>
    <row r="10" spans="4:23" ht="15" customHeight="1">
      <c r="D10" s="3" t="s">
        <v>1</v>
      </c>
      <c r="E10" s="2" t="s">
        <v>2</v>
      </c>
      <c r="F10" s="117">
        <f>9.01</f>
        <v>9.01</v>
      </c>
      <c r="G10" s="117">
        <f>F10/1.06</f>
        <v>8.5</v>
      </c>
      <c r="H10" s="18">
        <f>G10/G12</f>
        <v>0.24251988385304882</v>
      </c>
      <c r="I10" s="3" t="s">
        <v>1</v>
      </c>
      <c r="J10" s="2" t="s">
        <v>2</v>
      </c>
      <c r="K10" s="117">
        <v>6.1624999999999996</v>
      </c>
      <c r="L10" s="117">
        <f>K10/1.06</f>
        <v>5.8136792452830184</v>
      </c>
      <c r="M10" s="18">
        <f>L10/L12</f>
        <v>0.27872756655609421</v>
      </c>
      <c r="N10" s="3" t="s">
        <v>1</v>
      </c>
      <c r="O10" s="2" t="s">
        <v>2</v>
      </c>
      <c r="P10" s="117">
        <v>6.1624999999999996</v>
      </c>
      <c r="Q10" s="117">
        <f>P10/1.06</f>
        <v>5.8136792452830184</v>
      </c>
      <c r="R10" s="18">
        <f>Q10/Q12</f>
        <v>0.27872756655609421</v>
      </c>
      <c r="S10" s="8"/>
      <c r="T10" s="125" t="s">
        <v>82</v>
      </c>
      <c r="U10" s="125" t="s">
        <v>10</v>
      </c>
      <c r="V10" s="122" t="s">
        <v>15</v>
      </c>
      <c r="W10" s="8"/>
    </row>
    <row r="11" spans="4:23" ht="15" customHeight="1" thickBot="1">
      <c r="D11" s="4" t="s">
        <v>1</v>
      </c>
      <c r="E11" s="5" t="s">
        <v>3</v>
      </c>
      <c r="F11" s="117">
        <f>30</f>
        <v>30</v>
      </c>
      <c r="G11" s="117">
        <f>F11/1.13</f>
        <v>26.548672566371685</v>
      </c>
      <c r="H11" s="19">
        <f>G11/G12</f>
        <v>0.75748011614695121</v>
      </c>
      <c r="I11" s="4" t="s">
        <v>1</v>
      </c>
      <c r="J11" s="5" t="s">
        <v>3</v>
      </c>
      <c r="K11" s="117">
        <v>17</v>
      </c>
      <c r="L11" s="117">
        <f>K11/1.13</f>
        <v>15.044247787610621</v>
      </c>
      <c r="M11" s="19">
        <f>L11/L12</f>
        <v>0.72127243344390579</v>
      </c>
      <c r="N11" s="4" t="s">
        <v>1</v>
      </c>
      <c r="O11" s="5" t="s">
        <v>3</v>
      </c>
      <c r="P11" s="117">
        <v>17</v>
      </c>
      <c r="Q11" s="117">
        <f>P11/1.13</f>
        <v>15.044247787610621</v>
      </c>
      <c r="R11" s="19">
        <f>Q11/Q12</f>
        <v>0.72127243344390579</v>
      </c>
      <c r="S11" s="8"/>
      <c r="T11" s="125" t="s">
        <v>83</v>
      </c>
      <c r="U11" s="125" t="s">
        <v>11</v>
      </c>
      <c r="V11" s="122" t="s">
        <v>16</v>
      </c>
      <c r="W11" s="8"/>
    </row>
    <row r="12" spans="4:23" s="8" customFormat="1" ht="15" thickBot="1">
      <c r="D12" s="10" t="s">
        <v>1</v>
      </c>
      <c r="E12" s="11" t="s">
        <v>27</v>
      </c>
      <c r="F12" s="119">
        <f>+F10+F11</f>
        <v>39.01</v>
      </c>
      <c r="G12" s="119">
        <f>+G10+G11</f>
        <v>35.048672566371685</v>
      </c>
      <c r="H12" s="20">
        <f>G12/G12</f>
        <v>1</v>
      </c>
      <c r="I12" s="10" t="s">
        <v>1</v>
      </c>
      <c r="J12" s="11" t="s">
        <v>27</v>
      </c>
      <c r="K12" s="119">
        <f>+K10+K11</f>
        <v>23.162500000000001</v>
      </c>
      <c r="L12" s="119">
        <f>+L10+L11</f>
        <v>20.857927032893638</v>
      </c>
      <c r="M12" s="20">
        <f>L12/L12</f>
        <v>1</v>
      </c>
      <c r="N12" s="10" t="s">
        <v>1</v>
      </c>
      <c r="O12" s="11" t="s">
        <v>27</v>
      </c>
      <c r="P12" s="119">
        <f>+P10+P11</f>
        <v>23.162500000000001</v>
      </c>
      <c r="Q12" s="119">
        <f>+Q10+Q11</f>
        <v>20.857927032893638</v>
      </c>
      <c r="R12" s="20">
        <f>Q12/Q12</f>
        <v>1</v>
      </c>
      <c r="T12" s="125" t="s">
        <v>84</v>
      </c>
      <c r="U12" s="126" t="s">
        <v>12</v>
      </c>
      <c r="V12" s="123" t="s">
        <v>17</v>
      </c>
    </row>
    <row r="13" spans="4:23" ht="15" thickBot="1"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S13" s="8"/>
      <c r="T13" s="128"/>
      <c r="U13" s="127" t="s">
        <v>13</v>
      </c>
      <c r="V13" s="124" t="s">
        <v>18</v>
      </c>
      <c r="W13" s="8"/>
    </row>
    <row r="14" spans="4:23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8"/>
      <c r="T14" s="8"/>
      <c r="U14" s="8"/>
      <c r="V14" s="8"/>
      <c r="W14" s="8"/>
    </row>
    <row r="15" spans="4:23" s="8" customFormat="1" ht="15.5">
      <c r="G15" s="131"/>
    </row>
    <row r="16" spans="4:23" s="8" customFormat="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</sheetData>
  <mergeCells count="8">
    <mergeCell ref="T8:V8"/>
    <mergeCell ref="D2:H2"/>
    <mergeCell ref="I2:M2"/>
    <mergeCell ref="N2:R2"/>
    <mergeCell ref="D8:H8"/>
    <mergeCell ref="I8:M8"/>
    <mergeCell ref="N8:R8"/>
    <mergeCell ref="T3:V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FF33-308D-4A48-8D34-A6BD2654348E}">
  <dimension ref="B1:AH34"/>
  <sheetViews>
    <sheetView tabSelected="1" zoomScale="85" zoomScaleNormal="85" workbookViewId="0">
      <selection activeCell="C11" sqref="C11:E11"/>
    </sheetView>
  </sheetViews>
  <sheetFormatPr defaultColWidth="8.7265625" defaultRowHeight="14.5"/>
  <cols>
    <col min="1" max="1" width="2.54296875" style="8" customWidth="1"/>
    <col min="2" max="2" width="22.26953125" style="8" customWidth="1"/>
    <col min="3" max="3" width="16.6328125" style="8" customWidth="1"/>
    <col min="4" max="4" width="21.6328125" style="8" customWidth="1"/>
    <col min="5" max="5" width="12.6328125" style="8" customWidth="1"/>
    <col min="6" max="6" width="2.54296875" style="8" customWidth="1"/>
    <col min="7" max="7" width="30.453125" style="8" customWidth="1"/>
    <col min="8" max="8" width="11.54296875" style="8" customWidth="1"/>
    <col min="9" max="9" width="8.81640625" style="8" customWidth="1"/>
    <col min="10" max="11" width="10.54296875" style="8" customWidth="1"/>
    <col min="12" max="12" width="5.1796875" style="8" customWidth="1"/>
    <col min="13" max="13" width="21.26953125" style="8" customWidth="1"/>
    <col min="14" max="15" width="2.54296875" style="8" customWidth="1"/>
    <col min="16" max="16" width="4.36328125" style="1" customWidth="1"/>
    <col min="17" max="17" width="6.1796875" style="1" bestFit="1" customWidth="1"/>
    <col min="18" max="18" width="6.7265625" style="1" hidden="1" customWidth="1"/>
    <col min="19" max="19" width="8.7265625" style="1"/>
    <col min="20" max="20" width="6.81640625" style="1" customWidth="1"/>
    <col min="21" max="21" width="4.36328125" style="1" customWidth="1"/>
    <col min="22" max="22" width="6.1796875" style="1" bestFit="1" customWidth="1"/>
    <col min="23" max="23" width="6.7265625" style="1" hidden="1" customWidth="1"/>
    <col min="24" max="24" width="8.7265625" style="1"/>
    <col min="25" max="25" width="6.81640625" style="1" customWidth="1"/>
    <col min="26" max="26" width="4.36328125" style="1" customWidth="1"/>
    <col min="27" max="27" width="6.1796875" style="1" bestFit="1" customWidth="1"/>
    <col min="28" max="28" width="6.7265625" style="1" hidden="1" customWidth="1"/>
    <col min="29" max="29" width="8.7265625" style="1"/>
    <col min="30" max="30" width="6.81640625" style="8" customWidth="1"/>
    <col min="31" max="31" width="3.1796875" style="8" customWidth="1"/>
    <col min="32" max="32" width="8.7265625" style="8"/>
    <col min="33" max="33" width="12.90625" style="8" bestFit="1" customWidth="1"/>
    <col min="34" max="34" width="32.1796875" style="8" bestFit="1" customWidth="1"/>
    <col min="35" max="16384" width="8.7265625" style="8"/>
  </cols>
  <sheetData>
    <row r="1" spans="2:34" ht="7.5" customHeight="1"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</row>
    <row r="2" spans="2:34" ht="15" thickBot="1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4" ht="15" customHeight="1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P3" s="284" t="s">
        <v>176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6"/>
    </row>
    <row r="4" spans="2:34" ht="9" customHeight="1" thickBo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P4" s="287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9"/>
    </row>
    <row r="5" spans="2:34">
      <c r="B5" s="172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4" t="s">
        <v>168</v>
      </c>
      <c r="P5" s="283" t="s">
        <v>177</v>
      </c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</row>
    <row r="6" spans="2:34" ht="2.5" customHeight="1"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</row>
    <row r="7" spans="2:34" ht="14.5" customHeight="1" thickBot="1">
      <c r="B7" s="171" t="s">
        <v>184</v>
      </c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</row>
    <row r="8" spans="2:34" ht="14.5" customHeight="1" thickBot="1">
      <c r="B8" s="173" t="s">
        <v>129</v>
      </c>
      <c r="P8" s="279" t="s">
        <v>175</v>
      </c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1"/>
      <c r="AF8" s="279" t="s">
        <v>128</v>
      </c>
      <c r="AG8" s="280"/>
      <c r="AH8" s="281"/>
    </row>
    <row r="9" spans="2:34" ht="7.5" customHeight="1" thickBot="1"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</row>
    <row r="10" spans="2:34" ht="17.5" customHeight="1" thickBot="1">
      <c r="B10" s="279" t="s">
        <v>123</v>
      </c>
      <c r="C10" s="280"/>
      <c r="D10" s="280"/>
      <c r="E10" s="281"/>
      <c r="F10" s="21"/>
      <c r="G10" s="279" t="s">
        <v>131</v>
      </c>
      <c r="H10" s="280"/>
      <c r="I10" s="280"/>
      <c r="J10" s="280"/>
      <c r="K10" s="280"/>
      <c r="L10" s="280"/>
      <c r="M10" s="281"/>
      <c r="P10" s="279" t="s">
        <v>0</v>
      </c>
      <c r="Q10" s="280"/>
      <c r="R10" s="280"/>
      <c r="S10" s="280"/>
      <c r="T10" s="281"/>
      <c r="U10" s="279" t="s">
        <v>7</v>
      </c>
      <c r="V10" s="280"/>
      <c r="W10" s="280"/>
      <c r="X10" s="280"/>
      <c r="Y10" s="281"/>
      <c r="Z10" s="279" t="s">
        <v>5</v>
      </c>
      <c r="AA10" s="280"/>
      <c r="AB10" s="280"/>
      <c r="AC10" s="280"/>
      <c r="AD10" s="281"/>
      <c r="AF10" s="279" t="s">
        <v>19</v>
      </c>
      <c r="AG10" s="280"/>
      <c r="AH10" s="281"/>
    </row>
    <row r="11" spans="2:34" ht="17.149999999999999" customHeight="1" thickBot="1">
      <c r="B11" s="146" t="s">
        <v>20</v>
      </c>
      <c r="C11" s="292" t="s">
        <v>124</v>
      </c>
      <c r="D11" s="293"/>
      <c r="E11" s="294"/>
      <c r="F11" s="21"/>
      <c r="G11" s="161" t="s">
        <v>118</v>
      </c>
      <c r="H11" s="298" t="str">
        <f>VLOOKUP(C11,Data!C:H,5,FALSE)</f>
        <v xml:space="preserve">  </v>
      </c>
      <c r="I11" s="299"/>
      <c r="J11" s="300" t="str">
        <f>VLOOKUP(C11,Data!C:H,6,FALSE)</f>
        <v xml:space="preserve">  </v>
      </c>
      <c r="K11" s="300"/>
      <c r="L11" s="300"/>
      <c r="M11" s="301"/>
      <c r="P11" s="12"/>
      <c r="Q11" s="13"/>
      <c r="R11" s="13"/>
      <c r="S11" s="14" t="s">
        <v>28</v>
      </c>
      <c r="T11" s="15" t="s">
        <v>29</v>
      </c>
      <c r="U11" s="12"/>
      <c r="V11" s="13"/>
      <c r="W11" s="13"/>
      <c r="X11" s="14" t="s">
        <v>28</v>
      </c>
      <c r="Y11" s="15" t="s">
        <v>29</v>
      </c>
      <c r="Z11" s="12"/>
      <c r="AA11" s="13"/>
      <c r="AB11" s="13"/>
      <c r="AC11" s="14" t="s">
        <v>28</v>
      </c>
      <c r="AD11" s="15" t="s">
        <v>29</v>
      </c>
      <c r="AF11" s="129" t="s">
        <v>81</v>
      </c>
      <c r="AG11" s="239" t="s">
        <v>9</v>
      </c>
      <c r="AH11" s="130" t="s">
        <v>14</v>
      </c>
    </row>
    <row r="12" spans="2:34" ht="17.149999999999999" customHeight="1" thickBot="1">
      <c r="B12" s="147" t="s">
        <v>104</v>
      </c>
      <c r="C12" s="295" t="s">
        <v>124</v>
      </c>
      <c r="D12" s="296"/>
      <c r="E12" s="297"/>
      <c r="F12" s="21"/>
      <c r="G12" s="162" t="s">
        <v>119</v>
      </c>
      <c r="H12" s="163" t="s">
        <v>122</v>
      </c>
      <c r="I12" s="164" t="s">
        <v>121</v>
      </c>
      <c r="J12" s="164" t="s">
        <v>120</v>
      </c>
      <c r="K12" s="164" t="s">
        <v>136</v>
      </c>
      <c r="L12" s="165"/>
      <c r="M12" s="166"/>
      <c r="P12" s="3" t="s">
        <v>1</v>
      </c>
      <c r="Q12" s="2" t="s">
        <v>2</v>
      </c>
      <c r="R12" s="2"/>
      <c r="S12" s="236">
        <v>15.54</v>
      </c>
      <c r="T12" s="18">
        <f>S12/S14</f>
        <v>0.328125</v>
      </c>
      <c r="U12" s="3" t="s">
        <v>1</v>
      </c>
      <c r="V12" s="2" t="s">
        <v>2</v>
      </c>
      <c r="W12" s="117">
        <v>12.055380000000001</v>
      </c>
      <c r="X12" s="236">
        <f>W12/1.06</f>
        <v>11.373000000000001</v>
      </c>
      <c r="Y12" s="18">
        <f>X12/X14</f>
        <v>0.29990765782006651</v>
      </c>
      <c r="Z12" s="3" t="s">
        <v>1</v>
      </c>
      <c r="AA12" s="2" t="s">
        <v>2</v>
      </c>
      <c r="AB12" s="117">
        <v>9.7750000000000004</v>
      </c>
      <c r="AC12" s="236">
        <f>AB12/1.06</f>
        <v>9.2216981132075464</v>
      </c>
      <c r="AD12" s="18">
        <f>AC12/AC14</f>
        <v>0.25780269921754195</v>
      </c>
      <c r="AF12" s="125" t="s">
        <v>82</v>
      </c>
      <c r="AG12" s="240" t="s">
        <v>10</v>
      </c>
      <c r="AH12" s="122" t="s">
        <v>15</v>
      </c>
    </row>
    <row r="13" spans="2:34" ht="17.149999999999999" customHeight="1" thickBot="1">
      <c r="B13" s="155" t="s">
        <v>107</v>
      </c>
      <c r="C13" s="156"/>
      <c r="D13" s="180">
        <f>VLOOKUP(C11,Data!C:F,3,FALSE)</f>
        <v>0</v>
      </c>
      <c r="E13" s="157"/>
      <c r="G13" s="178" t="s">
        <v>133</v>
      </c>
      <c r="H13" s="152" t="str">
        <f>VLOOKUP($C$12,Data!$B$11:$C$19,2,FALSE)</f>
        <v xml:space="preserve">  </v>
      </c>
      <c r="I13" s="182">
        <f>IF(K13&gt;0,1,-1)</f>
        <v>-1</v>
      </c>
      <c r="J13" s="175">
        <f>ABS(K13)</f>
        <v>0</v>
      </c>
      <c r="K13" s="175">
        <f>-K14-K15</f>
        <v>0</v>
      </c>
      <c r="L13" s="167" t="s">
        <v>28</v>
      </c>
      <c r="M13" s="324" t="s">
        <v>167</v>
      </c>
      <c r="P13" s="4" t="s">
        <v>1</v>
      </c>
      <c r="Q13" s="5" t="s">
        <v>3</v>
      </c>
      <c r="R13" s="121"/>
      <c r="S13" s="236">
        <v>31.82</v>
      </c>
      <c r="T13" s="19">
        <f>S13/S14</f>
        <v>0.671875</v>
      </c>
      <c r="U13" s="4" t="s">
        <v>1</v>
      </c>
      <c r="V13" s="5" t="s">
        <v>3</v>
      </c>
      <c r="W13" s="117">
        <v>30</v>
      </c>
      <c r="X13" s="236">
        <f>W13/1.13</f>
        <v>26.548672566371685</v>
      </c>
      <c r="Y13" s="19">
        <f>X13/X14</f>
        <v>0.70009234217993366</v>
      </c>
      <c r="Z13" s="4" t="s">
        <v>1</v>
      </c>
      <c r="AA13" s="5" t="s">
        <v>3</v>
      </c>
      <c r="AB13" s="117">
        <v>30</v>
      </c>
      <c r="AC13" s="238">
        <f>AB13/1.13</f>
        <v>26.548672566371685</v>
      </c>
      <c r="AD13" s="19">
        <f>AC13/AC14</f>
        <v>0.74219730078245805</v>
      </c>
      <c r="AF13" s="125" t="s">
        <v>83</v>
      </c>
      <c r="AG13" s="240" t="s">
        <v>11</v>
      </c>
      <c r="AH13" s="122" t="s">
        <v>16</v>
      </c>
    </row>
    <row r="14" spans="2:34" ht="17.149999999999999" customHeight="1" thickBot="1">
      <c r="B14" s="155" t="s">
        <v>108</v>
      </c>
      <c r="C14" s="156"/>
      <c r="D14" s="180">
        <f>VLOOKUP(C11,Data!C:F,4,FALSE)</f>
        <v>0</v>
      </c>
      <c r="E14" s="157"/>
      <c r="G14" s="177" t="s">
        <v>135</v>
      </c>
      <c r="H14" s="153" t="str">
        <f>VLOOKUP($C$12,Data!$B$11:$C$19,2,FALSE)</f>
        <v xml:space="preserve">  </v>
      </c>
      <c r="I14" s="182">
        <f>IF(K14&gt;0,1,-1)</f>
        <v>-1</v>
      </c>
      <c r="J14" s="175">
        <f>ABS(K14)</f>
        <v>0</v>
      </c>
      <c r="K14" s="175">
        <f>D13*$D$18</f>
        <v>0</v>
      </c>
      <c r="L14" s="168" t="s">
        <v>28</v>
      </c>
      <c r="M14" s="324" t="s">
        <v>167</v>
      </c>
      <c r="P14" s="10" t="s">
        <v>1</v>
      </c>
      <c r="Q14" s="11" t="s">
        <v>27</v>
      </c>
      <c r="R14" s="120"/>
      <c r="S14" s="237">
        <f>+S12+S13</f>
        <v>47.36</v>
      </c>
      <c r="T14" s="20">
        <f>S14/S14</f>
        <v>1</v>
      </c>
      <c r="U14" s="10" t="s">
        <v>1</v>
      </c>
      <c r="V14" s="11" t="s">
        <v>27</v>
      </c>
      <c r="W14" s="119">
        <f>+W12+W13</f>
        <v>42.05538</v>
      </c>
      <c r="X14" s="237">
        <f>+X12+X13</f>
        <v>37.921672566371683</v>
      </c>
      <c r="Y14" s="20">
        <f>X14/X14</f>
        <v>1</v>
      </c>
      <c r="Z14" s="10" t="s">
        <v>1</v>
      </c>
      <c r="AA14" s="11" t="s">
        <v>27</v>
      </c>
      <c r="AB14" s="119">
        <f>+AB12+AB13</f>
        <v>39.774999999999999</v>
      </c>
      <c r="AC14" s="237">
        <f>+AC12+AC13</f>
        <v>35.77037067957923</v>
      </c>
      <c r="AD14" s="20">
        <f>AC14/AC14</f>
        <v>1</v>
      </c>
      <c r="AF14" s="125" t="s">
        <v>84</v>
      </c>
      <c r="AG14" s="241" t="s">
        <v>12</v>
      </c>
      <c r="AH14" s="123" t="s">
        <v>17</v>
      </c>
    </row>
    <row r="15" spans="2:34" ht="17.149999999999999" customHeight="1" thickBot="1">
      <c r="B15" s="155" t="s">
        <v>125</v>
      </c>
      <c r="C15" s="326" t="s">
        <v>169</v>
      </c>
      <c r="D15" s="181">
        <f>VLOOKUP(C11,Data!C:F,2,FALSE)</f>
        <v>0</v>
      </c>
      <c r="E15" s="158" t="s">
        <v>28</v>
      </c>
      <c r="G15" s="176" t="s">
        <v>134</v>
      </c>
      <c r="H15" s="154" t="str">
        <f>VLOOKUP($C$12,Data!$B$11:$C$19,2,FALSE)</f>
        <v xml:space="preserve">  </v>
      </c>
      <c r="I15" s="182">
        <f>IF(K15&gt;0,1,-1)</f>
        <v>-1</v>
      </c>
      <c r="J15" s="175">
        <f>ABS(K15)</f>
        <v>0</v>
      </c>
      <c r="K15" s="175">
        <f>D14*$D$18</f>
        <v>0</v>
      </c>
      <c r="L15" s="169" t="s">
        <v>28</v>
      </c>
      <c r="M15" s="324" t="s">
        <v>167</v>
      </c>
      <c r="P15" s="6"/>
      <c r="Q15" s="6"/>
      <c r="R15" s="6"/>
      <c r="S15" s="7"/>
      <c r="T15" s="7"/>
      <c r="U15" s="6"/>
      <c r="V15" s="6"/>
      <c r="W15" s="6"/>
      <c r="X15" s="7"/>
      <c r="Y15" s="17"/>
      <c r="Z15" s="16"/>
      <c r="AA15" s="16"/>
      <c r="AB15" s="16"/>
      <c r="AC15" s="17"/>
      <c r="AD15" s="9"/>
      <c r="AF15" s="128"/>
      <c r="AG15" s="242" t="s">
        <v>13</v>
      </c>
      <c r="AH15" s="124" t="s">
        <v>18</v>
      </c>
    </row>
    <row r="16" spans="2:34" ht="17.149999999999999" customHeight="1" thickBot="1">
      <c r="B16" s="147" t="s">
        <v>106</v>
      </c>
      <c r="C16" s="148"/>
      <c r="D16" s="183"/>
      <c r="E16" s="149" t="s">
        <v>109</v>
      </c>
      <c r="F16" s="21"/>
      <c r="G16" s="290" t="s">
        <v>132</v>
      </c>
      <c r="H16" s="291"/>
      <c r="I16" s="291"/>
      <c r="J16" s="291"/>
      <c r="K16" s="185">
        <f>SUM(K13:K15)</f>
        <v>0</v>
      </c>
      <c r="L16" s="165" t="s">
        <v>28</v>
      </c>
      <c r="M16" s="325" t="s">
        <v>167</v>
      </c>
      <c r="P16" s="279" t="s">
        <v>174</v>
      </c>
      <c r="Q16" s="280"/>
      <c r="R16" s="280"/>
      <c r="S16" s="280"/>
      <c r="T16" s="281"/>
      <c r="U16" s="279" t="s">
        <v>30</v>
      </c>
      <c r="V16" s="280"/>
      <c r="W16" s="280"/>
      <c r="X16" s="280"/>
      <c r="Y16" s="281"/>
      <c r="Z16" s="279" t="s">
        <v>6</v>
      </c>
      <c r="AA16" s="280"/>
      <c r="AB16" s="280"/>
      <c r="AC16" s="280"/>
      <c r="AD16" s="281"/>
    </row>
    <row r="17" spans="2:30" ht="17.149999999999999" customHeight="1">
      <c r="B17" s="147" t="s">
        <v>105</v>
      </c>
      <c r="C17" s="148"/>
      <c r="D17" s="184"/>
      <c r="E17" s="149" t="s">
        <v>28</v>
      </c>
      <c r="F17" s="21"/>
      <c r="G17" s="150"/>
      <c r="H17" s="150"/>
      <c r="I17" s="150"/>
      <c r="J17" s="21"/>
      <c r="K17" s="21"/>
      <c r="L17" s="21"/>
      <c r="M17" s="21"/>
      <c r="P17" s="12"/>
      <c r="Q17" s="13"/>
      <c r="R17" s="13"/>
      <c r="S17" s="14" t="s">
        <v>28</v>
      </c>
      <c r="T17" s="15" t="s">
        <v>29</v>
      </c>
      <c r="U17" s="12"/>
      <c r="V17" s="13"/>
      <c r="W17" s="13"/>
      <c r="X17" s="14" t="s">
        <v>28</v>
      </c>
      <c r="Y17" s="15" t="s">
        <v>29</v>
      </c>
      <c r="Z17" s="12"/>
      <c r="AA17" s="13"/>
      <c r="AB17" s="13"/>
      <c r="AC17" s="14" t="s">
        <v>28</v>
      </c>
      <c r="AD17" s="15" t="s">
        <v>29</v>
      </c>
    </row>
    <row r="18" spans="2:30" ht="17.149999999999999" customHeight="1" thickBot="1">
      <c r="B18" s="159" t="s">
        <v>126</v>
      </c>
      <c r="C18" s="327" t="s">
        <v>169</v>
      </c>
      <c r="D18" s="179">
        <f>(D15*D16)-D17</f>
        <v>0</v>
      </c>
      <c r="E18" s="160" t="s">
        <v>28</v>
      </c>
      <c r="F18" s="151"/>
      <c r="G18" s="151"/>
      <c r="H18" s="151"/>
      <c r="I18" s="151"/>
      <c r="J18" s="151"/>
      <c r="K18" s="151"/>
      <c r="L18" s="151"/>
      <c r="M18" s="151"/>
      <c r="P18" s="3" t="s">
        <v>1</v>
      </c>
      <c r="Q18" s="2" t="s">
        <v>2</v>
      </c>
      <c r="R18" s="117">
        <f>9.01</f>
        <v>9.01</v>
      </c>
      <c r="S18" s="236">
        <f>R18/1.06</f>
        <v>8.5</v>
      </c>
      <c r="T18" s="18">
        <f>S18/S20</f>
        <v>0.24251988385304882</v>
      </c>
      <c r="U18" s="3" t="s">
        <v>1</v>
      </c>
      <c r="V18" s="2" t="s">
        <v>2</v>
      </c>
      <c r="W18" s="117">
        <v>6.1624999999999996</v>
      </c>
      <c r="X18" s="236">
        <f>W18/1.06</f>
        <v>5.8136792452830184</v>
      </c>
      <c r="Y18" s="18">
        <f>X18/X20</f>
        <v>0.27872756655609421</v>
      </c>
      <c r="Z18" s="3" t="s">
        <v>1</v>
      </c>
      <c r="AA18" s="2" t="s">
        <v>2</v>
      </c>
      <c r="AB18" s="117">
        <v>6.1624999999999996</v>
      </c>
      <c r="AC18" s="236">
        <f>AB18/1.06</f>
        <v>5.8136792452830184</v>
      </c>
      <c r="AD18" s="18">
        <f>AC18/AC20</f>
        <v>0.27872756655609421</v>
      </c>
    </row>
    <row r="19" spans="2:30" ht="15" thickBot="1"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P19" s="4" t="s">
        <v>1</v>
      </c>
      <c r="Q19" s="5" t="s">
        <v>3</v>
      </c>
      <c r="R19" s="117">
        <f>30</f>
        <v>30</v>
      </c>
      <c r="S19" s="236">
        <f>R19/1.13</f>
        <v>26.548672566371685</v>
      </c>
      <c r="T19" s="19">
        <f>S19/S20</f>
        <v>0.75748011614695121</v>
      </c>
      <c r="U19" s="4" t="s">
        <v>1</v>
      </c>
      <c r="V19" s="5" t="s">
        <v>3</v>
      </c>
      <c r="W19" s="117">
        <v>17</v>
      </c>
      <c r="X19" s="236">
        <f>W19/1.13</f>
        <v>15.044247787610621</v>
      </c>
      <c r="Y19" s="19">
        <f>X19/X20</f>
        <v>0.72127243344390579</v>
      </c>
      <c r="Z19" s="4" t="s">
        <v>1</v>
      </c>
      <c r="AA19" s="5" t="s">
        <v>3</v>
      </c>
      <c r="AB19" s="117">
        <v>17</v>
      </c>
      <c r="AC19" s="236">
        <f>AB19/1.13</f>
        <v>15.044247787610621</v>
      </c>
      <c r="AD19" s="19">
        <f>AC19/AC20</f>
        <v>0.72127243344390579</v>
      </c>
    </row>
    <row r="20" spans="2:30" ht="15" thickBot="1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P20" s="10" t="s">
        <v>1</v>
      </c>
      <c r="Q20" s="11" t="s">
        <v>27</v>
      </c>
      <c r="R20" s="119">
        <f>+R18+R19</f>
        <v>39.01</v>
      </c>
      <c r="S20" s="237">
        <f>+S18+S19</f>
        <v>35.048672566371685</v>
      </c>
      <c r="T20" s="20">
        <f>S20/S20</f>
        <v>1</v>
      </c>
      <c r="U20" s="10" t="s">
        <v>1</v>
      </c>
      <c r="V20" s="11" t="s">
        <v>27</v>
      </c>
      <c r="W20" s="119">
        <f>+W18+W19</f>
        <v>23.162500000000001</v>
      </c>
      <c r="X20" s="237">
        <f>+X18+X19</f>
        <v>20.857927032893638</v>
      </c>
      <c r="Y20" s="20">
        <f>X20/X20</f>
        <v>1</v>
      </c>
      <c r="Z20" s="10" t="s">
        <v>1</v>
      </c>
      <c r="AA20" s="11" t="s">
        <v>27</v>
      </c>
      <c r="AB20" s="119">
        <f>+AB18+AB19</f>
        <v>23.162500000000001</v>
      </c>
      <c r="AC20" s="237">
        <f>+AC18+AC19</f>
        <v>20.857927032893638</v>
      </c>
      <c r="AD20" s="20">
        <f>AC20/AC20</f>
        <v>1</v>
      </c>
    </row>
    <row r="21" spans="2:30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30"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30"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30"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30"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30"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30"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30"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30"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30"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30"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30"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6:29"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6:29"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</sheetData>
  <sheetProtection algorithmName="SHA-512" hashValue="wl5x+g9ONgsWsMe1lJlq5MynSpsBapsDvDSVXQILx+hvt3Ww5Xu9C0syAAsXctlnVcL6LAN5kSV7zyZa64KGkQ==" saltValue="HVVoe3st0sa8hZKKaA9jug==" spinCount="100000" sheet="1" objects="1" scenarios="1"/>
  <mergeCells count="19">
    <mergeCell ref="G16:J16"/>
    <mergeCell ref="G10:M10"/>
    <mergeCell ref="B10:E10"/>
    <mergeCell ref="C11:E11"/>
    <mergeCell ref="C12:E12"/>
    <mergeCell ref="H11:I11"/>
    <mergeCell ref="J11:M11"/>
    <mergeCell ref="P16:T16"/>
    <mergeCell ref="U16:Y16"/>
    <mergeCell ref="Z16:AD16"/>
    <mergeCell ref="P5:AH5"/>
    <mergeCell ref="P3:AH4"/>
    <mergeCell ref="AF10:AH10"/>
    <mergeCell ref="P8:AD8"/>
    <mergeCell ref="AF8:AH8"/>
    <mergeCell ref="P1:AD1"/>
    <mergeCell ref="P10:T10"/>
    <mergeCell ref="U10:Y10"/>
    <mergeCell ref="Z10:AD10"/>
  </mergeCells>
  <conditionalFormatting sqref="J13:K15">
    <cfRule type="cellIs" dxfId="3" priority="4" operator="lessThan">
      <formula>0</formula>
    </cfRule>
  </conditionalFormatting>
  <conditionalFormatting sqref="D18">
    <cfRule type="cellIs" dxfId="2" priority="3" operator="lessThan">
      <formula>0</formula>
    </cfRule>
  </conditionalFormatting>
  <conditionalFormatting sqref="I13">
    <cfRule type="cellIs" dxfId="1" priority="2" operator="lessThan">
      <formula>0</formula>
    </cfRule>
  </conditionalFormatting>
  <conditionalFormatting sqref="I14:I1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X12:X14 S14 S18:S20 X18:X20 AC18:AC2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97DFFC-25F4-44FC-9C7E-7B2ECD8F88B1}">
          <x14:formula1>
            <xm:f>Data!$C$2:$C$8</xm:f>
          </x14:formula1>
          <xm:sqref>C11</xm:sqref>
        </x14:dataValidation>
        <x14:dataValidation type="list" allowBlank="1" showInputMessage="1" showErrorMessage="1" xr:uid="{AB9E68C5-DAFD-4E63-9A7F-8A2307FE81C0}">
          <x14:formula1>
            <xm:f>Data!$B$12:$B$19</xm:f>
          </x14:formula1>
          <xm:sqref>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021-272A-41A7-BC15-85AD8F7A58CD}">
  <dimension ref="B1:AH1241"/>
  <sheetViews>
    <sheetView zoomScale="85" zoomScaleNormal="85" workbookViewId="0">
      <selection activeCell="C11" sqref="C11:E11"/>
    </sheetView>
  </sheetViews>
  <sheetFormatPr defaultColWidth="8.7265625" defaultRowHeight="14.5"/>
  <cols>
    <col min="1" max="1" width="2.54296875" style="189" customWidth="1"/>
    <col min="2" max="2" width="9.6328125" style="189" customWidth="1"/>
    <col min="3" max="4" width="15.6328125" style="189" customWidth="1"/>
    <col min="5" max="5" width="19.6328125" style="189" customWidth="1"/>
    <col min="6" max="6" width="2.54296875" style="189" customWidth="1"/>
    <col min="7" max="7" width="15.453125" style="189" bestFit="1" customWidth="1"/>
    <col min="8" max="8" width="11.54296875" style="189" customWidth="1"/>
    <col min="9" max="9" width="8.81640625" style="189" customWidth="1"/>
    <col min="10" max="10" width="3.6328125" style="189" customWidth="1"/>
    <col min="11" max="11" width="10.54296875" style="189" customWidth="1"/>
    <col min="12" max="12" width="7.26953125" style="189" hidden="1" customWidth="1"/>
    <col min="13" max="13" width="17.54296875" style="189" customWidth="1"/>
    <col min="14" max="15" width="2.54296875" style="189" customWidth="1"/>
    <col min="16" max="16" width="4.36328125" style="1" customWidth="1"/>
    <col min="17" max="17" width="6.1796875" style="1" bestFit="1" customWidth="1"/>
    <col min="18" max="19" width="8.7265625" style="1"/>
    <col min="20" max="20" width="6.81640625" style="1" customWidth="1"/>
    <col min="21" max="21" width="7" style="1" customWidth="1"/>
    <col min="22" max="22" width="6.1796875" style="1" bestFit="1" customWidth="1"/>
    <col min="23" max="24" width="8.7265625" style="1"/>
    <col min="25" max="25" width="6.81640625" style="1" customWidth="1"/>
    <col min="26" max="26" width="3.1796875" style="189" customWidth="1"/>
    <col min="27" max="27" width="8.7265625" style="189"/>
    <col min="28" max="28" width="12.90625" style="189" bestFit="1" customWidth="1"/>
    <col min="29" max="29" width="32.1796875" style="189" bestFit="1" customWidth="1"/>
    <col min="30" max="16384" width="8.7265625" style="189"/>
  </cols>
  <sheetData>
    <row r="1" spans="2:34" ht="7.5" customHeight="1">
      <c r="P1" s="282"/>
      <c r="Q1" s="282"/>
      <c r="R1" s="282"/>
      <c r="S1" s="282"/>
      <c r="T1" s="282"/>
      <c r="U1" s="282"/>
      <c r="V1" s="282"/>
      <c r="W1" s="282"/>
      <c r="X1" s="282"/>
      <c r="Y1" s="282"/>
    </row>
    <row r="2" spans="2:34" ht="15" thickBot="1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2:34" ht="14.5" customHeight="1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P3" s="284" t="s">
        <v>176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6"/>
      <c r="AD3" s="253"/>
      <c r="AE3" s="253"/>
      <c r="AF3" s="253"/>
      <c r="AG3" s="253"/>
      <c r="AH3" s="253"/>
    </row>
    <row r="4" spans="2:34" ht="9" customHeight="1" thickBot="1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P4" s="287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9"/>
      <c r="AD4" s="253"/>
      <c r="AE4" s="253"/>
      <c r="AF4" s="253"/>
      <c r="AG4" s="253"/>
      <c r="AH4" s="253"/>
    </row>
    <row r="5" spans="2:34">
      <c r="B5" s="191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2" t="s">
        <v>168</v>
      </c>
      <c r="P5" s="283" t="s">
        <v>177</v>
      </c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52"/>
      <c r="AE5" s="252"/>
      <c r="AF5" s="252"/>
      <c r="AG5" s="252"/>
      <c r="AH5" s="252"/>
    </row>
    <row r="6" spans="2:34" ht="2.5" customHeight="1">
      <c r="P6" s="235"/>
      <c r="Q6" s="235"/>
      <c r="R6" s="235"/>
      <c r="S6" s="235"/>
      <c r="T6" s="235"/>
      <c r="U6" s="235"/>
      <c r="V6" s="235"/>
      <c r="W6" s="235"/>
      <c r="X6" s="235"/>
      <c r="Y6" s="235"/>
    </row>
    <row r="7" spans="2:34" ht="14.5" customHeight="1">
      <c r="B7" s="233" t="s">
        <v>183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P7" s="235"/>
      <c r="Q7" s="235"/>
      <c r="R7" s="235"/>
      <c r="S7" s="235"/>
      <c r="T7" s="235"/>
      <c r="U7" s="235"/>
      <c r="V7" s="235"/>
      <c r="W7" s="235"/>
      <c r="X7" s="235"/>
      <c r="Y7" s="235"/>
    </row>
    <row r="8" spans="2:34" ht="14.5" customHeight="1">
      <c r="B8" s="193" t="s">
        <v>129</v>
      </c>
      <c r="P8" s="249"/>
      <c r="Q8" s="249"/>
      <c r="R8" s="249"/>
      <c r="S8" s="250"/>
      <c r="T8" s="250"/>
      <c r="U8" s="249"/>
      <c r="V8" s="249"/>
      <c r="W8" s="249"/>
      <c r="X8" s="250"/>
      <c r="Y8" s="250"/>
    </row>
    <row r="9" spans="2:34" ht="7.5" customHeight="1" thickBot="1">
      <c r="P9" s="251"/>
      <c r="Q9" s="251"/>
      <c r="R9" s="251"/>
      <c r="S9" s="251"/>
      <c r="T9" s="251"/>
      <c r="U9" s="251"/>
      <c r="V9" s="251"/>
      <c r="W9" s="251"/>
      <c r="X9" s="251"/>
      <c r="Y9" s="251"/>
    </row>
    <row r="10" spans="2:34" ht="17.5" customHeight="1" thickBot="1">
      <c r="B10" s="316" t="s">
        <v>123</v>
      </c>
      <c r="C10" s="317"/>
      <c r="D10" s="317"/>
      <c r="E10" s="318"/>
      <c r="F10" s="194"/>
      <c r="G10" s="315" t="s">
        <v>153</v>
      </c>
      <c r="H10" s="315"/>
      <c r="I10" s="315"/>
      <c r="J10" s="315"/>
      <c r="K10" s="315"/>
      <c r="L10" s="315"/>
      <c r="M10" s="315"/>
      <c r="P10" s="279" t="s">
        <v>0</v>
      </c>
      <c r="Q10" s="280"/>
      <c r="R10" s="280"/>
      <c r="S10" s="280"/>
      <c r="T10" s="281"/>
      <c r="U10" s="279" t="s">
        <v>7</v>
      </c>
      <c r="V10" s="280"/>
      <c r="W10" s="280"/>
      <c r="X10" s="280"/>
      <c r="Y10" s="281"/>
      <c r="Z10" s="8"/>
      <c r="AA10" s="302" t="s">
        <v>128</v>
      </c>
      <c r="AB10" s="303"/>
      <c r="AC10" s="304"/>
    </row>
    <row r="11" spans="2:34" ht="17.149999999999999" customHeight="1" thickBot="1">
      <c r="B11" s="195" t="s">
        <v>20</v>
      </c>
      <c r="C11" s="319" t="s">
        <v>124</v>
      </c>
      <c r="D11" s="320"/>
      <c r="E11" s="321"/>
      <c r="F11" s="194"/>
      <c r="G11" s="315" t="s">
        <v>154</v>
      </c>
      <c r="H11" s="315"/>
      <c r="I11" s="315"/>
      <c r="J11" s="311" t="s">
        <v>170</v>
      </c>
      <c r="K11" s="311"/>
      <c r="L11" s="311"/>
      <c r="M11" s="311"/>
      <c r="P11" s="312" t="s">
        <v>178</v>
      </c>
      <c r="Q11" s="313"/>
      <c r="R11" s="313"/>
      <c r="S11" s="313"/>
      <c r="T11" s="314"/>
      <c r="U11" s="305" t="s">
        <v>179</v>
      </c>
      <c r="V11" s="306"/>
      <c r="W11" s="306"/>
      <c r="X11" s="306"/>
      <c r="Y11" s="307"/>
      <c r="Z11" s="8"/>
      <c r="AA11" s="198"/>
      <c r="AB11" s="198"/>
      <c r="AC11" s="198"/>
    </row>
    <row r="12" spans="2:34" ht="17.149999999999999" customHeight="1" thickBot="1">
      <c r="B12" s="199"/>
      <c r="C12" s="204" t="s">
        <v>163</v>
      </c>
      <c r="D12" s="205" t="s">
        <v>164</v>
      </c>
      <c r="E12" s="201"/>
      <c r="F12" s="194"/>
      <c r="G12" s="206" t="s">
        <v>119</v>
      </c>
      <c r="H12" s="206" t="s">
        <v>120</v>
      </c>
      <c r="I12" s="206" t="s">
        <v>155</v>
      </c>
      <c r="J12" s="311"/>
      <c r="K12" s="311"/>
      <c r="L12" s="311"/>
      <c r="M12" s="311"/>
      <c r="P12" s="243"/>
      <c r="Q12" s="244"/>
      <c r="R12" s="245" t="s">
        <v>180</v>
      </c>
      <c r="S12" s="245" t="s">
        <v>181</v>
      </c>
      <c r="T12" s="246" t="s">
        <v>182</v>
      </c>
      <c r="U12" s="243"/>
      <c r="V12" s="244"/>
      <c r="W12" s="245" t="s">
        <v>180</v>
      </c>
      <c r="X12" s="245" t="s">
        <v>181</v>
      </c>
      <c r="Y12" s="246" t="s">
        <v>182</v>
      </c>
      <c r="Z12" s="8"/>
      <c r="AA12" s="302" t="s">
        <v>19</v>
      </c>
      <c r="AB12" s="303"/>
      <c r="AC12" s="304"/>
    </row>
    <row r="13" spans="2:34" ht="17.25" customHeight="1" thickBot="1">
      <c r="B13" s="200"/>
      <c r="C13" s="207">
        <v>2</v>
      </c>
      <c r="D13" s="196">
        <v>1</v>
      </c>
      <c r="E13" s="202"/>
      <c r="G13" s="311" t="str">
        <f>IFERROR(VLOOKUP(C11,Data2!C:H,6,FALSE),"")</f>
        <v/>
      </c>
      <c r="H13" s="311"/>
      <c r="I13" s="311"/>
      <c r="J13" s="311" t="str">
        <f>IFERROR(VLOOKUP(C11,Data2!C:H,6,FALSE),"")</f>
        <v/>
      </c>
      <c r="K13" s="311"/>
      <c r="L13" s="311"/>
      <c r="M13" s="311"/>
      <c r="P13" s="3" t="s">
        <v>1</v>
      </c>
      <c r="Q13" s="2" t="s">
        <v>2</v>
      </c>
      <c r="R13" s="236">
        <v>15.54</v>
      </c>
      <c r="S13" s="236">
        <f>R13/2</f>
        <v>7.77</v>
      </c>
      <c r="T13" s="18">
        <v>0.1</v>
      </c>
      <c r="U13" s="3" t="s">
        <v>1</v>
      </c>
      <c r="V13" s="2" t="s">
        <v>2</v>
      </c>
      <c r="W13" s="236">
        <v>15.54</v>
      </c>
      <c r="X13" s="236">
        <f>W13/2</f>
        <v>7.77</v>
      </c>
      <c r="Y13" s="18">
        <v>0.06</v>
      </c>
      <c r="Z13" s="8"/>
      <c r="AA13" s="254" t="s">
        <v>81</v>
      </c>
      <c r="AB13" s="239" t="s">
        <v>9</v>
      </c>
      <c r="AC13" s="255" t="s">
        <v>14</v>
      </c>
    </row>
    <row r="14" spans="2:34" ht="17.25" customHeight="1" thickBot="1">
      <c r="B14" s="197"/>
      <c r="C14" s="197"/>
      <c r="D14" s="197"/>
      <c r="E14" s="197"/>
      <c r="G14" s="311"/>
      <c r="H14" s="311"/>
      <c r="I14" s="311"/>
      <c r="J14" s="311"/>
      <c r="K14" s="311"/>
      <c r="L14" s="311"/>
      <c r="M14" s="311"/>
      <c r="P14" s="4" t="s">
        <v>1</v>
      </c>
      <c r="Q14" s="5" t="s">
        <v>3</v>
      </c>
      <c r="R14" s="236">
        <v>31.82</v>
      </c>
      <c r="S14" s="236">
        <f>R14/2</f>
        <v>15.91</v>
      </c>
      <c r="T14" s="19">
        <v>0.1</v>
      </c>
      <c r="U14" s="4" t="s">
        <v>1</v>
      </c>
      <c r="V14" s="5" t="s">
        <v>3</v>
      </c>
      <c r="W14" s="236">
        <v>31.82</v>
      </c>
      <c r="X14" s="236">
        <f>W14/2</f>
        <v>15.91</v>
      </c>
      <c r="Y14" s="19">
        <v>0.13</v>
      </c>
      <c r="Z14" s="8"/>
      <c r="AA14" s="256" t="s">
        <v>82</v>
      </c>
      <c r="AB14" s="240" t="s">
        <v>10</v>
      </c>
      <c r="AC14" s="257" t="s">
        <v>15</v>
      </c>
    </row>
    <row r="15" spans="2:34" ht="17.149999999999999" customHeight="1" thickBot="1">
      <c r="B15" s="210" t="s">
        <v>137</v>
      </c>
      <c r="C15" s="230">
        <v>360.6</v>
      </c>
      <c r="D15" s="261" t="str">
        <f>IFERROR(VLOOKUP(C11,Data2!C:H,6,FALSE),"")</f>
        <v/>
      </c>
      <c r="E15" s="213"/>
      <c r="G15" s="218" t="s">
        <v>156</v>
      </c>
      <c r="H15" s="214" t="str">
        <f>IFERROR(VLOOKUP(C11,Data2!C:D,2,FALSE),"")</f>
        <v/>
      </c>
      <c r="I15" s="215">
        <f>C13</f>
        <v>2</v>
      </c>
      <c r="J15" s="198"/>
      <c r="K15" s="225" t="s">
        <v>137</v>
      </c>
      <c r="L15" s="226" t="e">
        <f>C15-(H15*I15)-(H16*I16)-(H17*I17)-(H18*I18)</f>
        <v>#VALUE!</v>
      </c>
      <c r="M15" s="227" t="str">
        <f t="shared" ref="M15:M21" si="0">IFERROR(IF(L15&lt;0,"",L15),"")</f>
        <v/>
      </c>
      <c r="P15" s="10" t="s">
        <v>1</v>
      </c>
      <c r="Q15" s="247" t="s">
        <v>27</v>
      </c>
      <c r="R15" s="237">
        <f>+R13+R14</f>
        <v>47.36</v>
      </c>
      <c r="S15" s="237">
        <f>R15/2</f>
        <v>23.68</v>
      </c>
      <c r="T15" s="248"/>
      <c r="U15" s="10" t="s">
        <v>1</v>
      </c>
      <c r="V15" s="247" t="s">
        <v>27</v>
      </c>
      <c r="W15" s="237">
        <f>+W13+W14</f>
        <v>47.36</v>
      </c>
      <c r="X15" s="237">
        <f>W15/2</f>
        <v>23.68</v>
      </c>
      <c r="Y15" s="248"/>
      <c r="Z15" s="8"/>
      <c r="AA15" s="256" t="s">
        <v>83</v>
      </c>
      <c r="AB15" s="240" t="s">
        <v>11</v>
      </c>
      <c r="AC15" s="257" t="s">
        <v>16</v>
      </c>
    </row>
    <row r="16" spans="2:34" ht="17.149999999999999" customHeight="1" thickBot="1">
      <c r="B16" s="211" t="s">
        <v>138</v>
      </c>
      <c r="C16" s="231">
        <v>315.33999999999997</v>
      </c>
      <c r="F16" s="194"/>
      <c r="G16" s="219" t="s">
        <v>165</v>
      </c>
      <c r="H16" s="209" t="str">
        <f>IFERROR(VLOOKUP(C11,Data2!C:E,3,FALSE),"")</f>
        <v/>
      </c>
      <c r="I16" s="208">
        <f>C13</f>
        <v>2</v>
      </c>
      <c r="J16" s="198"/>
      <c r="K16" s="221" t="s">
        <v>138</v>
      </c>
      <c r="L16" s="222" t="e">
        <f>C16-(H15*I15)-(H16*I16)-(H17*I17)-(H18*I18)</f>
        <v>#VALUE!</v>
      </c>
      <c r="M16" s="228" t="str">
        <f t="shared" si="0"/>
        <v/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256" t="s">
        <v>84</v>
      </c>
      <c r="AB16" s="241" t="s">
        <v>12</v>
      </c>
      <c r="AC16" s="258" t="s">
        <v>17</v>
      </c>
    </row>
    <row r="17" spans="2:29" ht="17.149999999999999" customHeight="1" thickBot="1">
      <c r="B17" s="211" t="s">
        <v>139</v>
      </c>
      <c r="C17" s="231">
        <v>320.43</v>
      </c>
      <c r="F17" s="194"/>
      <c r="G17" s="219" t="s">
        <v>166</v>
      </c>
      <c r="H17" s="209" t="str">
        <f>IFERROR(VLOOKUP(C11,Data2!C:F,4,FALSE),"")</f>
        <v/>
      </c>
      <c r="I17" s="208">
        <f>D13</f>
        <v>1</v>
      </c>
      <c r="J17" s="198"/>
      <c r="K17" s="221" t="s">
        <v>139</v>
      </c>
      <c r="L17" s="222" t="e">
        <f>C17-(H15*I15)-(H16*I16)-(H17*I17)-(H18*I18)</f>
        <v>#VALUE!</v>
      </c>
      <c r="M17" s="228" t="str">
        <f t="shared" si="0"/>
        <v/>
      </c>
      <c r="P17" s="279" t="s">
        <v>174</v>
      </c>
      <c r="Q17" s="280"/>
      <c r="R17" s="280"/>
      <c r="S17" s="280"/>
      <c r="T17" s="281"/>
      <c r="U17" s="279" t="s">
        <v>30</v>
      </c>
      <c r="V17" s="280"/>
      <c r="W17" s="280"/>
      <c r="X17" s="280"/>
      <c r="Y17" s="281"/>
      <c r="Z17" s="8"/>
      <c r="AA17" s="259"/>
      <c r="AB17" s="242" t="s">
        <v>13</v>
      </c>
      <c r="AC17" s="260" t="s">
        <v>18</v>
      </c>
    </row>
    <row r="18" spans="2:29" ht="17.149999999999999" customHeight="1" thickBot="1">
      <c r="B18" s="211" t="s">
        <v>140</v>
      </c>
      <c r="C18" s="231">
        <v>300</v>
      </c>
      <c r="F18" s="197"/>
      <c r="G18" s="220" t="s">
        <v>171</v>
      </c>
      <c r="H18" s="216" t="str">
        <f>IFERROR(VLOOKUP(C11,Data2!C:G,5,FALSE),"")</f>
        <v/>
      </c>
      <c r="I18" s="217">
        <f>D13</f>
        <v>1</v>
      </c>
      <c r="J18" s="198"/>
      <c r="K18" s="221" t="s">
        <v>140</v>
      </c>
      <c r="L18" s="222" t="e">
        <f>C18-(H15*I15)-(H16*I16)-(H17*I17)-(H18*I18)</f>
        <v>#VALUE!</v>
      </c>
      <c r="M18" s="228" t="str">
        <f t="shared" si="0"/>
        <v/>
      </c>
      <c r="P18" s="308" t="s">
        <v>179</v>
      </c>
      <c r="Q18" s="309"/>
      <c r="R18" s="309"/>
      <c r="S18" s="309"/>
      <c r="T18" s="310"/>
      <c r="U18" s="308" t="s">
        <v>179</v>
      </c>
      <c r="V18" s="309"/>
      <c r="W18" s="309"/>
      <c r="X18" s="309"/>
      <c r="Y18" s="310"/>
    </row>
    <row r="19" spans="2:29">
      <c r="B19" s="211" t="s">
        <v>141</v>
      </c>
      <c r="C19" s="231">
        <v>315.33999999999997</v>
      </c>
      <c r="F19" s="197"/>
      <c r="G19" s="198"/>
      <c r="H19" s="198"/>
      <c r="I19" s="198"/>
      <c r="J19" s="198"/>
      <c r="K19" s="221" t="s">
        <v>141</v>
      </c>
      <c r="L19" s="222" t="e">
        <f>C19-(H15*I15)-(H16*I16)-(H17*I17)-(H18*I18)</f>
        <v>#VALUE!</v>
      </c>
      <c r="M19" s="228" t="str">
        <f t="shared" si="0"/>
        <v/>
      </c>
      <c r="P19" s="243"/>
      <c r="Q19" s="244"/>
      <c r="R19" s="245" t="s">
        <v>180</v>
      </c>
      <c r="S19" s="245" t="s">
        <v>181</v>
      </c>
      <c r="T19" s="246" t="s">
        <v>182</v>
      </c>
      <c r="U19" s="243"/>
      <c r="V19" s="244"/>
      <c r="W19" s="245" t="s">
        <v>180</v>
      </c>
      <c r="X19" s="245" t="s">
        <v>181</v>
      </c>
      <c r="Y19" s="246" t="s">
        <v>182</v>
      </c>
    </row>
    <row r="20" spans="2:29">
      <c r="B20" s="211" t="s">
        <v>142</v>
      </c>
      <c r="C20" s="231">
        <v>240</v>
      </c>
      <c r="F20" s="197"/>
      <c r="G20" s="198"/>
      <c r="H20" s="198"/>
      <c r="I20" s="198"/>
      <c r="J20" s="198"/>
      <c r="K20" s="221" t="s">
        <v>142</v>
      </c>
      <c r="L20" s="222" t="e">
        <f>C20-(H15*I15)-(H16*I16)-(H17*I17)-(H18*I18)</f>
        <v>#VALUE!</v>
      </c>
      <c r="M20" s="228" t="str">
        <f t="shared" si="0"/>
        <v/>
      </c>
      <c r="P20" s="3" t="s">
        <v>1</v>
      </c>
      <c r="Q20" s="2" t="s">
        <v>2</v>
      </c>
      <c r="R20" s="236">
        <f>9.01</f>
        <v>9.01</v>
      </c>
      <c r="S20" s="236">
        <f>R20/2</f>
        <v>4.5049999999999999</v>
      </c>
      <c r="T20" s="18">
        <v>0.06</v>
      </c>
      <c r="U20" s="3" t="s">
        <v>1</v>
      </c>
      <c r="V20" s="2" t="s">
        <v>2</v>
      </c>
      <c r="W20" s="236">
        <v>6.1624999999999996</v>
      </c>
      <c r="X20" s="236">
        <f>W20/2</f>
        <v>3.0812499999999998</v>
      </c>
      <c r="Y20" s="18">
        <v>0.06</v>
      </c>
    </row>
    <row r="21" spans="2:29" ht="15" thickBot="1">
      <c r="B21" s="211" t="s">
        <v>143</v>
      </c>
      <c r="C21" s="231">
        <v>223.69</v>
      </c>
      <c r="G21" s="198"/>
      <c r="H21" s="198"/>
      <c r="I21" s="198"/>
      <c r="J21" s="198"/>
      <c r="K21" s="221" t="s">
        <v>143</v>
      </c>
      <c r="L21" s="222" t="e">
        <f>C21-(H15*I15)-(H16*I16)-(H17*I17)-(H18*I18)</f>
        <v>#VALUE!</v>
      </c>
      <c r="M21" s="228" t="str">
        <f t="shared" si="0"/>
        <v/>
      </c>
      <c r="P21" s="4" t="s">
        <v>1</v>
      </c>
      <c r="Q21" s="5" t="s">
        <v>3</v>
      </c>
      <c r="R21" s="236">
        <f>30</f>
        <v>30</v>
      </c>
      <c r="S21" s="236">
        <f>R21/2</f>
        <v>15</v>
      </c>
      <c r="T21" s="19">
        <v>0.13</v>
      </c>
      <c r="U21" s="4" t="s">
        <v>1</v>
      </c>
      <c r="V21" s="5" t="s">
        <v>3</v>
      </c>
      <c r="W21" s="236">
        <v>17</v>
      </c>
      <c r="X21" s="236">
        <f>W21/2</f>
        <v>8.5</v>
      </c>
      <c r="Y21" s="19">
        <v>0.13</v>
      </c>
    </row>
    <row r="22" spans="2:29" ht="15" thickBot="1">
      <c r="B22" s="211" t="s">
        <v>144</v>
      </c>
      <c r="C22" s="231"/>
      <c r="G22" s="198"/>
      <c r="H22" s="198"/>
      <c r="I22" s="198"/>
      <c r="J22" s="198"/>
      <c r="K22" s="221" t="s">
        <v>144</v>
      </c>
      <c r="L22" s="222" t="e">
        <f>C22-(H15*I15)-(H16*I16)-(H17*I17)-(H18*I18)</f>
        <v>#VALUE!</v>
      </c>
      <c r="M22" s="228" t="str">
        <f>IFERROR(IF(L22&lt;0,"",L22),"")</f>
        <v/>
      </c>
      <c r="P22" s="10" t="s">
        <v>1</v>
      </c>
      <c r="Q22" s="247" t="s">
        <v>27</v>
      </c>
      <c r="R22" s="237">
        <f>+R20+R21</f>
        <v>39.01</v>
      </c>
      <c r="S22" s="237">
        <f>R22/2</f>
        <v>19.504999999999999</v>
      </c>
      <c r="T22" s="248"/>
      <c r="U22" s="10" t="s">
        <v>1</v>
      </c>
      <c r="V22" s="247" t="s">
        <v>27</v>
      </c>
      <c r="W22" s="237">
        <f>+W20+W21</f>
        <v>23.162500000000001</v>
      </c>
      <c r="X22" s="237">
        <f>W22/2</f>
        <v>11.581250000000001</v>
      </c>
      <c r="Y22" s="248"/>
    </row>
    <row r="23" spans="2:29" ht="15" thickBot="1">
      <c r="B23" s="211" t="s">
        <v>145</v>
      </c>
      <c r="C23" s="231"/>
      <c r="G23" s="198"/>
      <c r="H23" s="198"/>
      <c r="I23" s="198"/>
      <c r="J23" s="198"/>
      <c r="K23" s="221" t="s">
        <v>145</v>
      </c>
      <c r="L23" s="222" t="e">
        <f>C23-(H15*I15)-(H16*I16)-(H17*I17)-(H18*I18)</f>
        <v>#VALUE!</v>
      </c>
      <c r="M23" s="228" t="str">
        <f t="shared" ref="M23:M30" si="1">IFERROR(IF(L23&lt;0,"",L23),"")</f>
        <v/>
      </c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2:29" ht="15" thickBot="1">
      <c r="B24" s="211" t="s">
        <v>146</v>
      </c>
      <c r="C24" s="231"/>
      <c r="G24" s="198"/>
      <c r="H24" s="198"/>
      <c r="I24" s="198"/>
      <c r="J24" s="198"/>
      <c r="K24" s="221" t="s">
        <v>146</v>
      </c>
      <c r="L24" s="222" t="e">
        <f>C24-(H15*I15)-(H16*I16)-(H17*I17)-(H18*I18)</f>
        <v>#VALUE!</v>
      </c>
      <c r="M24" s="228" t="str">
        <f t="shared" si="1"/>
        <v/>
      </c>
      <c r="P24" s="279" t="s">
        <v>5</v>
      </c>
      <c r="Q24" s="280"/>
      <c r="R24" s="280"/>
      <c r="S24" s="280"/>
      <c r="T24" s="281"/>
      <c r="U24" s="279" t="s">
        <v>6</v>
      </c>
      <c r="V24" s="280"/>
      <c r="W24" s="280"/>
      <c r="X24" s="280"/>
      <c r="Y24" s="281"/>
    </row>
    <row r="25" spans="2:29" ht="15" thickBot="1">
      <c r="B25" s="211" t="s">
        <v>147</v>
      </c>
      <c r="C25" s="231"/>
      <c r="G25" s="198"/>
      <c r="H25" s="198"/>
      <c r="I25" s="198"/>
      <c r="J25" s="198"/>
      <c r="K25" s="221" t="s">
        <v>147</v>
      </c>
      <c r="L25" s="222" t="e">
        <f>C25-(H15*I15)-(H16*I16)-(H17*I17)-(H18*I18)</f>
        <v>#VALUE!</v>
      </c>
      <c r="M25" s="228" t="str">
        <f t="shared" si="1"/>
        <v/>
      </c>
      <c r="P25" s="305" t="s">
        <v>179</v>
      </c>
      <c r="Q25" s="306"/>
      <c r="R25" s="306"/>
      <c r="S25" s="306"/>
      <c r="T25" s="307"/>
      <c r="U25" s="308" t="s">
        <v>179</v>
      </c>
      <c r="V25" s="309"/>
      <c r="W25" s="309"/>
      <c r="X25" s="309"/>
      <c r="Y25" s="310"/>
    </row>
    <row r="26" spans="2:29">
      <c r="B26" s="211" t="s">
        <v>148</v>
      </c>
      <c r="C26" s="231"/>
      <c r="G26" s="198"/>
      <c r="H26" s="198"/>
      <c r="I26" s="198"/>
      <c r="J26" s="198"/>
      <c r="K26" s="221" t="s">
        <v>148</v>
      </c>
      <c r="L26" s="222" t="e">
        <f>C26-(H15*I15)-(H16*I16)-(H17*I17)-(H18*I18)</f>
        <v>#VALUE!</v>
      </c>
      <c r="M26" s="228" t="str">
        <f t="shared" si="1"/>
        <v/>
      </c>
      <c r="P26" s="243"/>
      <c r="Q26" s="244"/>
      <c r="R26" s="245" t="s">
        <v>180</v>
      </c>
      <c r="S26" s="245" t="s">
        <v>181</v>
      </c>
      <c r="T26" s="246" t="s">
        <v>182</v>
      </c>
      <c r="U26" s="243"/>
      <c r="V26" s="244"/>
      <c r="W26" s="245" t="s">
        <v>180</v>
      </c>
      <c r="X26" s="245" t="s">
        <v>181</v>
      </c>
      <c r="Y26" s="246" t="s">
        <v>182</v>
      </c>
    </row>
    <row r="27" spans="2:29">
      <c r="B27" s="211" t="s">
        <v>149</v>
      </c>
      <c r="C27" s="231"/>
      <c r="G27" s="198"/>
      <c r="H27" s="198"/>
      <c r="I27" s="198"/>
      <c r="J27" s="198"/>
      <c r="K27" s="221" t="s">
        <v>149</v>
      </c>
      <c r="L27" s="222" t="e">
        <f>C27-(H15*I15)-(H16*I16)-(H17*I17)-(H18*I18)</f>
        <v>#VALUE!</v>
      </c>
      <c r="M27" s="228" t="str">
        <f t="shared" si="1"/>
        <v/>
      </c>
      <c r="P27" s="3" t="s">
        <v>1</v>
      </c>
      <c r="Q27" s="2" t="s">
        <v>2</v>
      </c>
      <c r="R27" s="236">
        <v>9.7750000000000004</v>
      </c>
      <c r="S27" s="236">
        <f>R27/2</f>
        <v>4.8875000000000002</v>
      </c>
      <c r="T27" s="18">
        <v>0.06</v>
      </c>
      <c r="U27" s="3" t="s">
        <v>1</v>
      </c>
      <c r="V27" s="2" t="s">
        <v>2</v>
      </c>
      <c r="W27" s="236">
        <v>6.1624999999999996</v>
      </c>
      <c r="X27" s="236">
        <f>W27/2</f>
        <v>3.0812499999999998</v>
      </c>
      <c r="Y27" s="18">
        <v>0.06</v>
      </c>
    </row>
    <row r="28" spans="2:29" ht="15" thickBot="1">
      <c r="B28" s="211" t="s">
        <v>150</v>
      </c>
      <c r="C28" s="231"/>
      <c r="G28" s="198"/>
      <c r="H28" s="198"/>
      <c r="I28" s="198"/>
      <c r="J28" s="198"/>
      <c r="K28" s="221" t="s">
        <v>150</v>
      </c>
      <c r="L28" s="222" t="e">
        <f>C28-(H15*I15)-(H16*I16)-(H17*I17)-(H18*I18)</f>
        <v>#VALUE!</v>
      </c>
      <c r="M28" s="228" t="str">
        <f t="shared" si="1"/>
        <v/>
      </c>
      <c r="P28" s="4" t="s">
        <v>1</v>
      </c>
      <c r="Q28" s="5" t="s">
        <v>3</v>
      </c>
      <c r="R28" s="236">
        <v>30</v>
      </c>
      <c r="S28" s="236">
        <f>R28/2</f>
        <v>15</v>
      </c>
      <c r="T28" s="19">
        <v>0.13</v>
      </c>
      <c r="U28" s="4" t="s">
        <v>1</v>
      </c>
      <c r="V28" s="5" t="s">
        <v>3</v>
      </c>
      <c r="W28" s="236">
        <v>17</v>
      </c>
      <c r="X28" s="236">
        <f>W28/2</f>
        <v>8.5</v>
      </c>
      <c r="Y28" s="19">
        <v>0.13</v>
      </c>
    </row>
    <row r="29" spans="2:29" ht="15" thickBot="1">
      <c r="B29" s="211" t="s">
        <v>151</v>
      </c>
      <c r="C29" s="231"/>
      <c r="G29" s="198"/>
      <c r="H29" s="198"/>
      <c r="I29" s="198"/>
      <c r="J29" s="198"/>
      <c r="K29" s="221" t="s">
        <v>151</v>
      </c>
      <c r="L29" s="222" t="e">
        <f>C29-(H15*I15)-(H16*I16)-(H17*I17)-(H18*I18)</f>
        <v>#VALUE!</v>
      </c>
      <c r="M29" s="228" t="str">
        <f t="shared" si="1"/>
        <v/>
      </c>
      <c r="P29" s="10" t="s">
        <v>1</v>
      </c>
      <c r="Q29" s="247" t="s">
        <v>27</v>
      </c>
      <c r="R29" s="237">
        <f>+R27+R28</f>
        <v>39.774999999999999</v>
      </c>
      <c r="S29" s="237">
        <f>R29/2</f>
        <v>19.887499999999999</v>
      </c>
      <c r="T29" s="248"/>
      <c r="U29" s="10" t="s">
        <v>1</v>
      </c>
      <c r="V29" s="247" t="s">
        <v>27</v>
      </c>
      <c r="W29" s="237">
        <f>+W27+W28</f>
        <v>23.162500000000001</v>
      </c>
      <c r="X29" s="237">
        <f>W29/2</f>
        <v>11.581250000000001</v>
      </c>
      <c r="Y29" s="248"/>
    </row>
    <row r="30" spans="2:29" ht="15" thickBot="1">
      <c r="B30" s="212" t="s">
        <v>152</v>
      </c>
      <c r="C30" s="232"/>
      <c r="K30" s="223" t="s">
        <v>152</v>
      </c>
      <c r="L30" s="224" t="e">
        <f>C30-(H15*I15)-(H16*I16)-(H17*I17)-(H18*I18)</f>
        <v>#VALUE!</v>
      </c>
      <c r="M30" s="229" t="str">
        <f t="shared" si="1"/>
        <v/>
      </c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2:29"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2:29"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6:25"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6:25"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6:25"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6:25"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6:25"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6:25"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6:25"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6:25"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6:25"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6:25"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6:25"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6:25"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6:25"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6:25"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6:25"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6:25"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6:25"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6:25"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6:25"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6:25"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6:25"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6:25"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6:25"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6:25"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6:25"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6:25"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6:25"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6:25"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6:25"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6:25"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6:25"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6:25"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6:25"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6:25"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6:25"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6:25"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6:25"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6:25"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6:25"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6:25"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6:25"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6:25"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6:25"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6:25"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6:25"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6:25"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6:25"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6:25"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6:25"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6:25"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6:25"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6:25"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6:25"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6:25"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6:25"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6:25"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6:25"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6:25"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6:25"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6:25"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6:25"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6:25"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6:25"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6:25"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6:25"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6:25"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6:25"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6:25"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6:25"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6:25"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6:25"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6:25"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6:25"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6:25"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6:25"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6:25"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6:25"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6:25"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6:25"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6:25"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6:25"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6:25"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6:25"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6:25"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6:25"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6:25"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6:25"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6:25"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6:25"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6:25"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6:25"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6:25"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6:25"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6:25"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6:25"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6:25"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6:25"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6:25"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6:25"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6:25"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6:25"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6:25"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6:25"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6:25"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6:25"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6:25"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6:25"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6:25"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6:25"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6:25"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6:25"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6:25"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6:25"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6:25"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6:25"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6:25"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6:25"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6:25"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6:25"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6:25"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6:25"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6:25"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6:25"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6:25"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6:25"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6:25"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6:25"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6:25"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6:25"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6:25"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6:25"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6:25"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6:25"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6:25"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6:25"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6:25"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6:25"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6:25"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6:25"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6:25"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6:25"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6:25"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6:25"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6:25"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6:25"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6:25"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6:25"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6:25"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6:25"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6:25"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6:25"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6:25"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6:25"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6:25"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6:25"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6:25"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6:25"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6:25"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6:25"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6:25"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6:25"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6:25"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6:25"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6:25"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6:25"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6:25"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6:25"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6:25"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6:25"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6:25"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6:25"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6:25"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6:25"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6:25"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6:25"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6:25"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6:25"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6:25"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6:25"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6:25"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6:25"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6:25"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6:25"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6:25"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6:25"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6:25"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6:25"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6:25"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6:25"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6:25"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6:25"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6:25"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6:25"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6:25"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6:25"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6:25"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6:25"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6:25"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6:25"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6:25"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6:25"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6:25"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6:25"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6:25"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6:25"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6:25"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6:25"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6:25"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6:25"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6:25"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6:25"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6:25"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6:25"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6:25"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6:25"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6:25"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6:25"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6:25"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6:25"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6:25"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6:25"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6:25"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6:25"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6:25"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6:25"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6:25"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6:25"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6:25"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6:25"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6:25"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6:25"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6:25"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6:25"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6:25"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6:25"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6:25"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6:25"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6:25"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6:25"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6:25"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6:25"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6:25"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6:25"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6:25"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6:25"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6:25"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6:25"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6:25"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6:25"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6:25"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6:25"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6:25"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6:25"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6:25"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6:25"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6:25"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6:25"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6:25"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6:25"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6:25"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6:25"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6:25"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6:25"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6:25"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6:25"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6:25"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6:25"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6:25"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6:25"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6:25"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6:25"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6:25"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6:25"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6:25"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6:25"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6:25"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6:25"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6:25"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6:25"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6:25"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6:25"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6:25"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6:25"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6:25"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6:25"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6:25"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6:25"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6:25"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6:25"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6:25"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6:25"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6:25"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6:25"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6:25"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6:25"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6:25"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6:25"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6:25"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6:25"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6:25"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6:25"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6:25"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6:25"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6:25"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6:25"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6:25"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6:25"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6:25"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6:25"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6:25"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6:25"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6:25"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6:25"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6:25"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6:25"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6:25"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6:25"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6:25"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6:25"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6:25"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6:25"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6:25"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6:25"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6:25"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6:25"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6:25"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6:25"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6:25"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6:25"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6:25"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6:25"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6:25"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6:25"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6:25"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6:25"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6:25"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6:25"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6:25"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6:25"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6:25"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6:25"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6:25"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6:25"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6:25"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6:25"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6:25"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6:25"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6:25"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6:25"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6:25"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6:25"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6:25"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6:25"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6:25"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6:25"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6:25"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6:25"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6:25"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6:25"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6:25"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6:25"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6:25"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6:25"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6:25"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6:25"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6:25"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6:25"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6:25"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6:25"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6:25"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6:25"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6:25"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6:25"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6:25"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6:25"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6:25"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6:25"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6:25"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6:25"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6:25"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6:25"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6:25"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6:25"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6:25"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6:25"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6:25"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6:25"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6:25"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6:25"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6:25"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6:25"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6:25"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6:25"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6:25"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6:25"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6:25"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6:25"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6:25"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6:25"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6:25"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6:25"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6:25"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6:25"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6:25"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6:25"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6:25"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6:25"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6:25"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6:25"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6:25"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6:25"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6:25"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6:25"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6:25"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6:25"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6:25"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6:25"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6:25"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6:25"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6:25"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6:25"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6:25"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6:25"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6:25"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6:25"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6:25"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6:25"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6:25"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6:25"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6:25"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6:25"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6:25"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6:25"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6:25"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6:25"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6:25"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6:25"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6:25"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6:25"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6:25"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6:25"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6:25"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6:25"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6:25"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6:25"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6:25"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6:25"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6:25"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6:25"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6:25"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6:25"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6:25"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6:25"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6:25"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6:25"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6:25"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6:25"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6:25"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6:25"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6:25"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6:25"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6:25"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6:25"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6:25"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6:25"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6:25"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6:25"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6:25"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6:25"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6:25"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6:25"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6:25"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6:25"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6:25"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6:25"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6:25"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6:25"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6:25"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6:25"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6:25"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6:25"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6:25"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6:25"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6:25"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6:25"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6:25"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6:25"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6:25"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6:25"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6:25"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6:25"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6:25"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6:25"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6:25"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6:25"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6:25"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6:25"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6:25"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6:25"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6:25"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6:25"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6:25"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6:25"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6:25"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6:25"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6:25"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6:25"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6:25"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6:25"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6:25"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6:25"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6:25"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6:25"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6:25"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6:25"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6:25"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6:25"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6:25"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6:25"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6:25"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6:25"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6:25"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6:25"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6:25"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6:25"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6:25"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6:25"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6:25"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6:25"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6:25"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6:25"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6:25"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6:25"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6:25"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6:25"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6:25"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6:25"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6:25"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6:25"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6:25"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6:25"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6:25"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6:25"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6:25"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6:25"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6:25"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6:25"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6:25"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6:25"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6:25"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6:25"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6:25"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6:25"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6:25"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6:25"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6:25"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6:25"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6:25"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6:25"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6:25"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6:25"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6:25"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6:25"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6:25"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6:25"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6:25"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6:25"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6:25"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6:25"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6:25"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6:25"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6:25"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6:25"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6:25"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6:25"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6:25"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6:25"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6:25"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6:25"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6:25"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6:25"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6:25"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6:25"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6:25"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6:25"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6:25"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6:25"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6:25"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6:25"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6:25"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6:25"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6:25"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6:25"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6:25"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6:25"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6:25"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6:25"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6:25"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6:25"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6:25"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6:25"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6:25"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6:25"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6:25"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6:25"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6:25"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6:25"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6:25"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6:25"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6:25"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6:25"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6:25"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6:25"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6:25"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6:25"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6:25"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6:25"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6:25"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6:25"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6:25"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6:25"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6:25"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6:25"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6:25"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6:25"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6:25"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6:25"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6:25"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6:25"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6:25"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6:25"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6:25"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6:25"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6:25"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6:25"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6:25"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6:25"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6:25"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6:25"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6:25"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6:25"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6:25"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6:25"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6:25"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6:25"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6:25"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6:25"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6:25"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6:25"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6:25"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6:25"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6:25"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6:25"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6:25"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6:25"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6:25"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6:25"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6:25"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6:25"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6:25"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6:25"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6:25"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6:25"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6:25"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6:25"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6:25"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6:25"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6:25"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6:25"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6:25"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6:25"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6:25"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6:25"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6:25"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6:25"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6:25"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6:25"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6:25"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6:25"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6:25"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6:25"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6:25"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6:25"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6:25"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6:25"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6:25"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6:25"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6:25"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6:25"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6:25"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6:25"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6:25"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6:25"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6:25"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6:25"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6:25"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6:25"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6:25"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6:25"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6:25"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6:25"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6:25"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6:25"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6:25"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6:25"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6:25"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6:25"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6:25"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6:25"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6:25"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6:25"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6:25"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6:25"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6:25"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6:25"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6:25"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6:25"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6:25"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6:25"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6:25"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6:25"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6:25"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6:25"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6:25"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6:25"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6:25"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6:25"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6:25"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6:25"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6:25"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6:25"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6:25"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6:25"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6:25"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6:25"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6:25"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6:25"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6:25"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6:25"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6:25"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6:25"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6:25"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6:25"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6:25"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6:25"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6:25"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6:25"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6:25"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6:25"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6:25"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6:25"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6:25"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6:25"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6:25"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6:25"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6:25"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6:25"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6:25"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6:25"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6:25"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6:25"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6:25"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6:25"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6:25"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6:25"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6:25"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6:25"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6:25"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6:25"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6:25"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6:25"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6:25"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6:25"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6:25"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6:25"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6:25"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6:25"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6:25"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6:25"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6:25"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6:25"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6:25"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6:25"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6:25"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6:25"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6:25"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6:25"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6:25"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6:25"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6:25"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6:25"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6:25"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6:25"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6:25"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6:25"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6:25"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6:25"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6:25"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6:25"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6:25"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6:25"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6:25"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6:25"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6:25"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6:25"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6:25"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6:25"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6:25"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6:25"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6:25"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6:25"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6:25"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6:25"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6:25"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6:25"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6:25"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6:25"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6:25"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6:25"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6:25"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6:25"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6:25"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6:25"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6:25"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6:25"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6:25"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6:25"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6:25"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6:25"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6:25"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6:25"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6:25"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6:25"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6:25"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6:25"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6:25"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6:25"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6:25"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6:25"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6:25"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6:25"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6:25"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6:25"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6:25"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6:25"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6:25"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6:25"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6:25"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6:25"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6:25"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6:25"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6:25"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6:25"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6:25"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6:25"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6:25"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6:25"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6:25"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6:25"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6:25"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6:25"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6:25"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6:25"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6:25"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6:25"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6:25"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6:25"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6:25"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6:25"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6:25"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6:25"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6:25"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6:25"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6:25"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6:25"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6:25"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6:25"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6:25"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6:25"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6:25"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6:25"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6:25"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6:25"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6:25"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6:25"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6:25"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6:25"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6:25"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6:25"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6:25"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6:25"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6:25"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6:25"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6:25"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6:25"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6:25"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6:25"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6:25"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6:25"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6:25"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6:25"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6:25"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6:25"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6:25"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6:25"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6:25"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6:25"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6:25"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6:25"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6:25"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6:25"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6:25"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6:25"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6:25"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6:25"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6:25"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6:25"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6:25"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6:25"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6:25"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6:25"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6:25"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6:25"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6:25"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6:25"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6:25"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6:25"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6:25"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6:25"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6:25"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6:25"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6:25"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6:25"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6:25"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6:25"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6:25"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6:25"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6:25"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6:25"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6:25"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6:25"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6:25"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6:25"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6:25"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6:25"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6:25"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6:25"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6:25"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6:25"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6:25"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6:25"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6:25"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6:25"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6:25"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6:25"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6:25"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6:25"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6:25"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6:25"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6:25"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6:25"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6:25"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6:25"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6:25"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6:25"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6:25"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6:25"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6:25"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6:25"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spans="16:25"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spans="16:25"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spans="16:25"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spans="16:25"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 spans="16:25"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 spans="16:25"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 spans="16:25"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 spans="16:25"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 spans="16:25"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 spans="16:25"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  <row r="1012" spans="16:25">
      <c r="P1012" s="8"/>
      <c r="Q1012" s="8"/>
      <c r="R1012" s="8"/>
      <c r="S1012" s="8"/>
      <c r="T1012" s="8"/>
      <c r="U1012" s="8"/>
      <c r="V1012" s="8"/>
      <c r="W1012" s="8"/>
      <c r="X1012" s="8"/>
      <c r="Y1012" s="8"/>
    </row>
    <row r="1013" spans="16:25">
      <c r="P1013" s="8"/>
      <c r="Q1013" s="8"/>
      <c r="R1013" s="8"/>
      <c r="S1013" s="8"/>
      <c r="T1013" s="8"/>
      <c r="U1013" s="8"/>
      <c r="V1013" s="8"/>
      <c r="W1013" s="8"/>
      <c r="X1013" s="8"/>
      <c r="Y1013" s="8"/>
    </row>
    <row r="1014" spans="16:25">
      <c r="P1014" s="8"/>
      <c r="Q1014" s="8"/>
      <c r="R1014" s="8"/>
      <c r="S1014" s="8"/>
      <c r="T1014" s="8"/>
      <c r="U1014" s="8"/>
      <c r="V1014" s="8"/>
      <c r="W1014" s="8"/>
      <c r="X1014" s="8"/>
      <c r="Y1014" s="8"/>
    </row>
    <row r="1015" spans="16:25">
      <c r="P1015" s="8"/>
      <c r="Q1015" s="8"/>
      <c r="R1015" s="8"/>
      <c r="S1015" s="8"/>
      <c r="T1015" s="8"/>
      <c r="U1015" s="8"/>
      <c r="V1015" s="8"/>
      <c r="W1015" s="8"/>
      <c r="X1015" s="8"/>
      <c r="Y1015" s="8"/>
    </row>
    <row r="1016" spans="16:25">
      <c r="P1016" s="8"/>
      <c r="Q1016" s="8"/>
      <c r="R1016" s="8"/>
      <c r="S1016" s="8"/>
      <c r="T1016" s="8"/>
      <c r="U1016" s="8"/>
      <c r="V1016" s="8"/>
      <c r="W1016" s="8"/>
      <c r="X1016" s="8"/>
      <c r="Y1016" s="8"/>
    </row>
    <row r="1017" spans="16:25">
      <c r="P1017" s="8"/>
      <c r="Q1017" s="8"/>
      <c r="R1017" s="8"/>
      <c r="S1017" s="8"/>
      <c r="T1017" s="8"/>
      <c r="U1017" s="8"/>
      <c r="V1017" s="8"/>
      <c r="W1017" s="8"/>
      <c r="X1017" s="8"/>
      <c r="Y1017" s="8"/>
    </row>
    <row r="1018" spans="16:25">
      <c r="P1018" s="8"/>
      <c r="Q1018" s="8"/>
      <c r="R1018" s="8"/>
      <c r="S1018" s="8"/>
      <c r="T1018" s="8"/>
      <c r="U1018" s="8"/>
      <c r="V1018" s="8"/>
      <c r="W1018" s="8"/>
      <c r="X1018" s="8"/>
      <c r="Y1018" s="8"/>
    </row>
    <row r="1019" spans="16:25">
      <c r="P1019" s="8"/>
      <c r="Q1019" s="8"/>
      <c r="R1019" s="8"/>
      <c r="S1019" s="8"/>
      <c r="T1019" s="8"/>
      <c r="U1019" s="8"/>
      <c r="V1019" s="8"/>
      <c r="W1019" s="8"/>
      <c r="X1019" s="8"/>
      <c r="Y1019" s="8"/>
    </row>
    <row r="1020" spans="16:25">
      <c r="P1020" s="8"/>
      <c r="Q1020" s="8"/>
      <c r="R1020" s="8"/>
      <c r="S1020" s="8"/>
      <c r="T1020" s="8"/>
      <c r="U1020" s="8"/>
      <c r="V1020" s="8"/>
      <c r="W1020" s="8"/>
      <c r="X1020" s="8"/>
      <c r="Y1020" s="8"/>
    </row>
    <row r="1021" spans="16:25">
      <c r="P1021" s="8"/>
      <c r="Q1021" s="8"/>
      <c r="R1021" s="8"/>
      <c r="S1021" s="8"/>
      <c r="T1021" s="8"/>
      <c r="U1021" s="8"/>
      <c r="V1021" s="8"/>
      <c r="W1021" s="8"/>
      <c r="X1021" s="8"/>
      <c r="Y1021" s="8"/>
    </row>
    <row r="1022" spans="16:25">
      <c r="P1022" s="8"/>
      <c r="Q1022" s="8"/>
      <c r="R1022" s="8"/>
      <c r="S1022" s="8"/>
      <c r="T1022" s="8"/>
      <c r="U1022" s="8"/>
      <c r="V1022" s="8"/>
      <c r="W1022" s="8"/>
      <c r="X1022" s="8"/>
      <c r="Y1022" s="8"/>
    </row>
    <row r="1023" spans="16:25">
      <c r="P1023" s="8"/>
      <c r="Q1023" s="8"/>
      <c r="R1023" s="8"/>
      <c r="S1023" s="8"/>
      <c r="T1023" s="8"/>
      <c r="U1023" s="8"/>
      <c r="V1023" s="8"/>
      <c r="W1023" s="8"/>
      <c r="X1023" s="8"/>
      <c r="Y1023" s="8"/>
    </row>
    <row r="1024" spans="16:25">
      <c r="P1024" s="8"/>
      <c r="Q1024" s="8"/>
      <c r="R1024" s="8"/>
      <c r="S1024" s="8"/>
      <c r="T1024" s="8"/>
      <c r="U1024" s="8"/>
      <c r="V1024" s="8"/>
      <c r="W1024" s="8"/>
      <c r="X1024" s="8"/>
      <c r="Y1024" s="8"/>
    </row>
    <row r="1025" spans="16:25">
      <c r="P1025" s="8"/>
      <c r="Q1025" s="8"/>
      <c r="R1025" s="8"/>
      <c r="S1025" s="8"/>
      <c r="T1025" s="8"/>
      <c r="U1025" s="8"/>
      <c r="V1025" s="8"/>
      <c r="W1025" s="8"/>
      <c r="X1025" s="8"/>
      <c r="Y1025" s="8"/>
    </row>
    <row r="1026" spans="16:25">
      <c r="P1026" s="8"/>
      <c r="Q1026" s="8"/>
      <c r="R1026" s="8"/>
      <c r="S1026" s="8"/>
      <c r="T1026" s="8"/>
      <c r="U1026" s="8"/>
      <c r="V1026" s="8"/>
      <c r="W1026" s="8"/>
      <c r="X1026" s="8"/>
      <c r="Y1026" s="8"/>
    </row>
    <row r="1027" spans="16:25">
      <c r="P1027" s="8"/>
      <c r="Q1027" s="8"/>
      <c r="R1027" s="8"/>
      <c r="S1027" s="8"/>
      <c r="T1027" s="8"/>
      <c r="U1027" s="8"/>
      <c r="V1027" s="8"/>
      <c r="W1027" s="8"/>
      <c r="X1027" s="8"/>
      <c r="Y1027" s="8"/>
    </row>
    <row r="1028" spans="16:25">
      <c r="P1028" s="8"/>
      <c r="Q1028" s="8"/>
      <c r="R1028" s="8"/>
      <c r="S1028" s="8"/>
      <c r="T1028" s="8"/>
      <c r="U1028" s="8"/>
      <c r="V1028" s="8"/>
      <c r="W1028" s="8"/>
      <c r="X1028" s="8"/>
      <c r="Y1028" s="8"/>
    </row>
    <row r="1029" spans="16:25">
      <c r="P1029" s="8"/>
      <c r="Q1029" s="8"/>
      <c r="R1029" s="8"/>
      <c r="S1029" s="8"/>
      <c r="T1029" s="8"/>
      <c r="U1029" s="8"/>
      <c r="V1029" s="8"/>
      <c r="W1029" s="8"/>
      <c r="X1029" s="8"/>
      <c r="Y1029" s="8"/>
    </row>
    <row r="1030" spans="16:25">
      <c r="P1030" s="8"/>
      <c r="Q1030" s="8"/>
      <c r="R1030" s="8"/>
      <c r="S1030" s="8"/>
      <c r="T1030" s="8"/>
      <c r="U1030" s="8"/>
      <c r="V1030" s="8"/>
      <c r="W1030" s="8"/>
      <c r="X1030" s="8"/>
      <c r="Y1030" s="8"/>
    </row>
    <row r="1031" spans="16:25">
      <c r="P1031" s="8"/>
      <c r="Q1031" s="8"/>
      <c r="R1031" s="8"/>
      <c r="S1031" s="8"/>
      <c r="T1031" s="8"/>
      <c r="U1031" s="8"/>
      <c r="V1031" s="8"/>
      <c r="W1031" s="8"/>
      <c r="X1031" s="8"/>
      <c r="Y1031" s="8"/>
    </row>
    <row r="1032" spans="16:25">
      <c r="P1032" s="8"/>
      <c r="Q1032" s="8"/>
      <c r="R1032" s="8"/>
      <c r="S1032" s="8"/>
      <c r="T1032" s="8"/>
      <c r="U1032" s="8"/>
      <c r="V1032" s="8"/>
      <c r="W1032" s="8"/>
      <c r="X1032" s="8"/>
      <c r="Y1032" s="8"/>
    </row>
    <row r="1033" spans="16:25">
      <c r="P1033" s="8"/>
      <c r="Q1033" s="8"/>
      <c r="R1033" s="8"/>
      <c r="S1033" s="8"/>
      <c r="T1033" s="8"/>
      <c r="U1033" s="8"/>
      <c r="V1033" s="8"/>
      <c r="W1033" s="8"/>
      <c r="X1033" s="8"/>
      <c r="Y1033" s="8"/>
    </row>
    <row r="1034" spans="16:25">
      <c r="P1034" s="8"/>
      <c r="Q1034" s="8"/>
      <c r="R1034" s="8"/>
      <c r="S1034" s="8"/>
      <c r="T1034" s="8"/>
      <c r="U1034" s="8"/>
      <c r="V1034" s="8"/>
      <c r="W1034" s="8"/>
      <c r="X1034" s="8"/>
      <c r="Y1034" s="8"/>
    </row>
    <row r="1035" spans="16:25">
      <c r="P1035" s="8"/>
      <c r="Q1035" s="8"/>
      <c r="R1035" s="8"/>
      <c r="S1035" s="8"/>
      <c r="T1035" s="8"/>
      <c r="U1035" s="8"/>
      <c r="V1035" s="8"/>
      <c r="W1035" s="8"/>
      <c r="X1035" s="8"/>
      <c r="Y1035" s="8"/>
    </row>
    <row r="1036" spans="16:25">
      <c r="P1036" s="8"/>
      <c r="Q1036" s="8"/>
      <c r="R1036" s="8"/>
      <c r="S1036" s="8"/>
      <c r="T1036" s="8"/>
      <c r="U1036" s="8"/>
      <c r="V1036" s="8"/>
      <c r="W1036" s="8"/>
      <c r="X1036" s="8"/>
      <c r="Y1036" s="8"/>
    </row>
    <row r="1037" spans="16:25">
      <c r="P1037" s="8"/>
      <c r="Q1037" s="8"/>
      <c r="R1037" s="8"/>
      <c r="S1037" s="8"/>
      <c r="T1037" s="8"/>
      <c r="U1037" s="8"/>
      <c r="V1037" s="8"/>
      <c r="W1037" s="8"/>
      <c r="X1037" s="8"/>
      <c r="Y1037" s="8"/>
    </row>
    <row r="1038" spans="16:25">
      <c r="P1038" s="8"/>
      <c r="Q1038" s="8"/>
      <c r="R1038" s="8"/>
      <c r="S1038" s="8"/>
      <c r="T1038" s="8"/>
      <c r="U1038" s="8"/>
      <c r="V1038" s="8"/>
      <c r="W1038" s="8"/>
      <c r="X1038" s="8"/>
      <c r="Y1038" s="8"/>
    </row>
    <row r="1039" spans="16:25">
      <c r="P1039" s="8"/>
      <c r="Q1039" s="8"/>
      <c r="R1039" s="8"/>
      <c r="S1039" s="8"/>
      <c r="T1039" s="8"/>
      <c r="U1039" s="8"/>
      <c r="V1039" s="8"/>
      <c r="W1039" s="8"/>
      <c r="X1039" s="8"/>
      <c r="Y1039" s="8"/>
    </row>
    <row r="1040" spans="16:25">
      <c r="P1040" s="8"/>
      <c r="Q1040" s="8"/>
      <c r="R1040" s="8"/>
      <c r="S1040" s="8"/>
      <c r="T1040" s="8"/>
      <c r="U1040" s="8"/>
      <c r="V1040" s="8"/>
      <c r="W1040" s="8"/>
      <c r="X1040" s="8"/>
      <c r="Y1040" s="8"/>
    </row>
    <row r="1041" spans="16:25">
      <c r="P1041" s="8"/>
      <c r="Q1041" s="8"/>
      <c r="R1041" s="8"/>
      <c r="S1041" s="8"/>
      <c r="T1041" s="8"/>
      <c r="U1041" s="8"/>
      <c r="V1041" s="8"/>
      <c r="W1041" s="8"/>
      <c r="X1041" s="8"/>
      <c r="Y1041" s="8"/>
    </row>
    <row r="1042" spans="16:25">
      <c r="P1042" s="8"/>
      <c r="Q1042" s="8"/>
      <c r="R1042" s="8"/>
      <c r="S1042" s="8"/>
      <c r="T1042" s="8"/>
      <c r="U1042" s="8"/>
      <c r="V1042" s="8"/>
      <c r="W1042" s="8"/>
      <c r="X1042" s="8"/>
      <c r="Y1042" s="8"/>
    </row>
    <row r="1043" spans="16:25">
      <c r="P1043" s="8"/>
      <c r="Q1043" s="8"/>
      <c r="R1043" s="8"/>
      <c r="S1043" s="8"/>
      <c r="T1043" s="8"/>
      <c r="U1043" s="8"/>
      <c r="V1043" s="8"/>
      <c r="W1043" s="8"/>
      <c r="X1043" s="8"/>
      <c r="Y1043" s="8"/>
    </row>
    <row r="1044" spans="16:25">
      <c r="P1044" s="8"/>
      <c r="Q1044" s="8"/>
      <c r="R1044" s="8"/>
      <c r="S1044" s="8"/>
      <c r="T1044" s="8"/>
      <c r="U1044" s="8"/>
      <c r="V1044" s="8"/>
      <c r="W1044" s="8"/>
      <c r="X1044" s="8"/>
      <c r="Y1044" s="8"/>
    </row>
    <row r="1045" spans="16:25">
      <c r="P1045" s="8"/>
      <c r="Q1045" s="8"/>
      <c r="R1045" s="8"/>
      <c r="S1045" s="8"/>
      <c r="T1045" s="8"/>
      <c r="U1045" s="8"/>
      <c r="V1045" s="8"/>
      <c r="W1045" s="8"/>
      <c r="X1045" s="8"/>
      <c r="Y1045" s="8"/>
    </row>
    <row r="1046" spans="16:25">
      <c r="P1046" s="8"/>
      <c r="Q1046" s="8"/>
      <c r="R1046" s="8"/>
      <c r="S1046" s="8"/>
      <c r="T1046" s="8"/>
      <c r="U1046" s="8"/>
      <c r="V1046" s="8"/>
      <c r="W1046" s="8"/>
      <c r="X1046" s="8"/>
      <c r="Y1046" s="8"/>
    </row>
    <row r="1047" spans="16:25">
      <c r="P1047" s="8"/>
      <c r="Q1047" s="8"/>
      <c r="R1047" s="8"/>
      <c r="S1047" s="8"/>
      <c r="T1047" s="8"/>
      <c r="U1047" s="8"/>
      <c r="V1047" s="8"/>
      <c r="W1047" s="8"/>
      <c r="X1047" s="8"/>
      <c r="Y1047" s="8"/>
    </row>
    <row r="1048" spans="16:25">
      <c r="P1048" s="8"/>
      <c r="Q1048" s="8"/>
      <c r="R1048" s="8"/>
      <c r="S1048" s="8"/>
      <c r="T1048" s="8"/>
      <c r="U1048" s="8"/>
      <c r="V1048" s="8"/>
      <c r="W1048" s="8"/>
      <c r="X1048" s="8"/>
      <c r="Y1048" s="8"/>
    </row>
    <row r="1049" spans="16:25">
      <c r="P1049" s="8"/>
      <c r="Q1049" s="8"/>
      <c r="R1049" s="8"/>
      <c r="S1049" s="8"/>
      <c r="T1049" s="8"/>
      <c r="U1049" s="8"/>
      <c r="V1049" s="8"/>
      <c r="W1049" s="8"/>
      <c r="X1049" s="8"/>
      <c r="Y1049" s="8"/>
    </row>
    <row r="1050" spans="16:25">
      <c r="P1050" s="8"/>
      <c r="Q1050" s="8"/>
      <c r="R1050" s="8"/>
      <c r="S1050" s="8"/>
      <c r="T1050" s="8"/>
      <c r="U1050" s="8"/>
      <c r="V1050" s="8"/>
      <c r="W1050" s="8"/>
      <c r="X1050" s="8"/>
      <c r="Y1050" s="8"/>
    </row>
    <row r="1051" spans="16:25">
      <c r="P1051" s="8"/>
      <c r="Q1051" s="8"/>
      <c r="R1051" s="8"/>
      <c r="S1051" s="8"/>
      <c r="T1051" s="8"/>
      <c r="U1051" s="8"/>
      <c r="V1051" s="8"/>
      <c r="W1051" s="8"/>
      <c r="X1051" s="8"/>
      <c r="Y1051" s="8"/>
    </row>
    <row r="1052" spans="16:25">
      <c r="P1052" s="8"/>
      <c r="Q1052" s="8"/>
      <c r="R1052" s="8"/>
      <c r="S1052" s="8"/>
      <c r="T1052" s="8"/>
      <c r="U1052" s="8"/>
      <c r="V1052" s="8"/>
      <c r="W1052" s="8"/>
      <c r="X1052" s="8"/>
      <c r="Y1052" s="8"/>
    </row>
    <row r="1053" spans="16:25">
      <c r="P1053" s="8"/>
      <c r="Q1053" s="8"/>
      <c r="R1053" s="8"/>
      <c r="S1053" s="8"/>
      <c r="T1053" s="8"/>
      <c r="U1053" s="8"/>
      <c r="V1053" s="8"/>
      <c r="W1053" s="8"/>
      <c r="X1053" s="8"/>
      <c r="Y1053" s="8"/>
    </row>
    <row r="1054" spans="16:25">
      <c r="P1054" s="8"/>
      <c r="Q1054" s="8"/>
      <c r="R1054" s="8"/>
      <c r="S1054" s="8"/>
      <c r="T1054" s="8"/>
      <c r="U1054" s="8"/>
      <c r="V1054" s="8"/>
      <c r="W1054" s="8"/>
      <c r="X1054" s="8"/>
      <c r="Y1054" s="8"/>
    </row>
    <row r="1055" spans="16:25">
      <c r="P1055" s="8"/>
      <c r="Q1055" s="8"/>
      <c r="R1055" s="8"/>
      <c r="S1055" s="8"/>
      <c r="T1055" s="8"/>
      <c r="U1055" s="8"/>
      <c r="V1055" s="8"/>
      <c r="W1055" s="8"/>
      <c r="X1055" s="8"/>
      <c r="Y1055" s="8"/>
    </row>
    <row r="1056" spans="16:25">
      <c r="P1056" s="8"/>
      <c r="Q1056" s="8"/>
      <c r="R1056" s="8"/>
      <c r="S1056" s="8"/>
      <c r="T1056" s="8"/>
      <c r="U1056" s="8"/>
      <c r="V1056" s="8"/>
      <c r="W1056" s="8"/>
      <c r="X1056" s="8"/>
      <c r="Y1056" s="8"/>
    </row>
    <row r="1057" spans="16:25">
      <c r="P1057" s="8"/>
      <c r="Q1057" s="8"/>
      <c r="R1057" s="8"/>
      <c r="S1057" s="8"/>
      <c r="T1057" s="8"/>
      <c r="U1057" s="8"/>
      <c r="V1057" s="8"/>
      <c r="W1057" s="8"/>
      <c r="X1057" s="8"/>
      <c r="Y1057" s="8"/>
    </row>
    <row r="1058" spans="16:25">
      <c r="P1058" s="8"/>
      <c r="Q1058" s="8"/>
      <c r="R1058" s="8"/>
      <c r="S1058" s="8"/>
      <c r="T1058" s="8"/>
      <c r="U1058" s="8"/>
      <c r="V1058" s="8"/>
      <c r="W1058" s="8"/>
      <c r="X1058" s="8"/>
      <c r="Y1058" s="8"/>
    </row>
    <row r="1059" spans="16:25">
      <c r="P1059" s="8"/>
      <c r="Q1059" s="8"/>
      <c r="R1059" s="8"/>
      <c r="S1059" s="8"/>
      <c r="T1059" s="8"/>
      <c r="U1059" s="8"/>
      <c r="V1059" s="8"/>
      <c r="W1059" s="8"/>
      <c r="X1059" s="8"/>
      <c r="Y1059" s="8"/>
    </row>
    <row r="1060" spans="16:25">
      <c r="P1060" s="8"/>
      <c r="Q1060" s="8"/>
      <c r="R1060" s="8"/>
      <c r="S1060" s="8"/>
      <c r="T1060" s="8"/>
      <c r="U1060" s="8"/>
      <c r="V1060" s="8"/>
      <c r="W1060" s="8"/>
      <c r="X1060" s="8"/>
      <c r="Y1060" s="8"/>
    </row>
    <row r="1061" spans="16:25">
      <c r="P1061" s="8"/>
      <c r="Q1061" s="8"/>
      <c r="R1061" s="8"/>
      <c r="S1061" s="8"/>
      <c r="T1061" s="8"/>
      <c r="U1061" s="8"/>
      <c r="V1061" s="8"/>
      <c r="W1061" s="8"/>
      <c r="X1061" s="8"/>
      <c r="Y1061" s="8"/>
    </row>
    <row r="1062" spans="16:25">
      <c r="P1062" s="8"/>
      <c r="Q1062" s="8"/>
      <c r="R1062" s="8"/>
      <c r="S1062" s="8"/>
      <c r="T1062" s="8"/>
      <c r="U1062" s="8"/>
      <c r="V1062" s="8"/>
      <c r="W1062" s="8"/>
      <c r="X1062" s="8"/>
      <c r="Y1062" s="8"/>
    </row>
    <row r="1063" spans="16:25">
      <c r="P1063" s="8"/>
      <c r="Q1063" s="8"/>
      <c r="R1063" s="8"/>
      <c r="S1063" s="8"/>
      <c r="T1063" s="8"/>
      <c r="U1063" s="8"/>
      <c r="V1063" s="8"/>
      <c r="W1063" s="8"/>
      <c r="X1063" s="8"/>
      <c r="Y1063" s="8"/>
    </row>
    <row r="1064" spans="16:25">
      <c r="P1064" s="8"/>
      <c r="Q1064" s="8"/>
      <c r="R1064" s="8"/>
      <c r="S1064" s="8"/>
      <c r="T1064" s="8"/>
      <c r="U1064" s="8"/>
      <c r="V1064" s="8"/>
      <c r="W1064" s="8"/>
      <c r="X1064" s="8"/>
      <c r="Y1064" s="8"/>
    </row>
    <row r="1065" spans="16:25">
      <c r="P1065" s="8"/>
      <c r="Q1065" s="8"/>
      <c r="R1065" s="8"/>
      <c r="S1065" s="8"/>
      <c r="T1065" s="8"/>
      <c r="U1065" s="8"/>
      <c r="V1065" s="8"/>
      <c r="W1065" s="8"/>
      <c r="X1065" s="8"/>
      <c r="Y1065" s="8"/>
    </row>
    <row r="1066" spans="16:25">
      <c r="P1066" s="8"/>
      <c r="Q1066" s="8"/>
      <c r="R1066" s="8"/>
      <c r="S1066" s="8"/>
      <c r="T1066" s="8"/>
      <c r="U1066" s="8"/>
      <c r="V1066" s="8"/>
      <c r="W1066" s="8"/>
      <c r="X1066" s="8"/>
      <c r="Y1066" s="8"/>
    </row>
    <row r="1067" spans="16:25">
      <c r="P1067" s="8"/>
      <c r="Q1067" s="8"/>
      <c r="R1067" s="8"/>
      <c r="S1067" s="8"/>
      <c r="T1067" s="8"/>
      <c r="U1067" s="8"/>
      <c r="V1067" s="8"/>
      <c r="W1067" s="8"/>
      <c r="X1067" s="8"/>
      <c r="Y1067" s="8"/>
    </row>
    <row r="1068" spans="16:25">
      <c r="P1068" s="8"/>
      <c r="Q1068" s="8"/>
      <c r="R1068" s="8"/>
      <c r="S1068" s="8"/>
      <c r="T1068" s="8"/>
      <c r="U1068" s="8"/>
      <c r="V1068" s="8"/>
      <c r="W1068" s="8"/>
      <c r="X1068" s="8"/>
      <c r="Y1068" s="8"/>
    </row>
    <row r="1069" spans="16:25">
      <c r="P1069" s="8"/>
      <c r="Q1069" s="8"/>
      <c r="R1069" s="8"/>
      <c r="S1069" s="8"/>
      <c r="T1069" s="8"/>
      <c r="U1069" s="8"/>
      <c r="V1069" s="8"/>
      <c r="W1069" s="8"/>
      <c r="X1069" s="8"/>
      <c r="Y1069" s="8"/>
    </row>
    <row r="1070" spans="16:25">
      <c r="P1070" s="8"/>
      <c r="Q1070" s="8"/>
      <c r="R1070" s="8"/>
      <c r="S1070" s="8"/>
      <c r="T1070" s="8"/>
      <c r="U1070" s="8"/>
      <c r="V1070" s="8"/>
      <c r="W1070" s="8"/>
      <c r="X1070" s="8"/>
      <c r="Y1070" s="8"/>
    </row>
    <row r="1071" spans="16:25">
      <c r="P1071" s="8"/>
      <c r="Q1071" s="8"/>
      <c r="R1071" s="8"/>
      <c r="S1071" s="8"/>
      <c r="T1071" s="8"/>
      <c r="U1071" s="8"/>
      <c r="V1071" s="8"/>
      <c r="W1071" s="8"/>
      <c r="X1071" s="8"/>
      <c r="Y1071" s="8"/>
    </row>
    <row r="1072" spans="16:25">
      <c r="P1072" s="8"/>
      <c r="Q1072" s="8"/>
      <c r="R1072" s="8"/>
      <c r="S1072" s="8"/>
      <c r="T1072" s="8"/>
      <c r="U1072" s="8"/>
      <c r="V1072" s="8"/>
      <c r="W1072" s="8"/>
      <c r="X1072" s="8"/>
      <c r="Y1072" s="8"/>
    </row>
    <row r="1073" spans="16:25">
      <c r="P1073" s="8"/>
      <c r="Q1073" s="8"/>
      <c r="R1073" s="8"/>
      <c r="S1073" s="8"/>
      <c r="T1073" s="8"/>
      <c r="U1073" s="8"/>
      <c r="V1073" s="8"/>
      <c r="W1073" s="8"/>
      <c r="X1073" s="8"/>
      <c r="Y1073" s="8"/>
    </row>
    <row r="1074" spans="16:25">
      <c r="P1074" s="8"/>
      <c r="Q1074" s="8"/>
      <c r="R1074" s="8"/>
      <c r="S1074" s="8"/>
      <c r="T1074" s="8"/>
      <c r="U1074" s="8"/>
      <c r="V1074" s="8"/>
      <c r="W1074" s="8"/>
      <c r="X1074" s="8"/>
      <c r="Y1074" s="8"/>
    </row>
    <row r="1075" spans="16:25">
      <c r="P1075" s="8"/>
      <c r="Q1075" s="8"/>
      <c r="R1075" s="8"/>
      <c r="S1075" s="8"/>
      <c r="T1075" s="8"/>
      <c r="U1075" s="8"/>
      <c r="V1075" s="8"/>
      <c r="W1075" s="8"/>
      <c r="X1075" s="8"/>
      <c r="Y1075" s="8"/>
    </row>
    <row r="1076" spans="16:25">
      <c r="P1076" s="8"/>
      <c r="Q1076" s="8"/>
      <c r="R1076" s="8"/>
      <c r="S1076" s="8"/>
      <c r="T1076" s="8"/>
      <c r="U1076" s="8"/>
      <c r="V1076" s="8"/>
      <c r="W1076" s="8"/>
      <c r="X1076" s="8"/>
      <c r="Y1076" s="8"/>
    </row>
    <row r="1077" spans="16:25">
      <c r="P1077" s="8"/>
      <c r="Q1077" s="8"/>
      <c r="R1077" s="8"/>
      <c r="S1077" s="8"/>
      <c r="T1077" s="8"/>
      <c r="U1077" s="8"/>
      <c r="V1077" s="8"/>
      <c r="W1077" s="8"/>
      <c r="X1077" s="8"/>
      <c r="Y1077" s="8"/>
    </row>
    <row r="1078" spans="16:25">
      <c r="P1078" s="8"/>
      <c r="Q1078" s="8"/>
      <c r="R1078" s="8"/>
      <c r="S1078" s="8"/>
      <c r="T1078" s="8"/>
      <c r="U1078" s="8"/>
      <c r="V1078" s="8"/>
      <c r="W1078" s="8"/>
      <c r="X1078" s="8"/>
      <c r="Y1078" s="8"/>
    </row>
    <row r="1079" spans="16:25">
      <c r="P1079" s="8"/>
      <c r="Q1079" s="8"/>
      <c r="R1079" s="8"/>
      <c r="S1079" s="8"/>
      <c r="T1079" s="8"/>
      <c r="U1079" s="8"/>
      <c r="V1079" s="8"/>
      <c r="W1079" s="8"/>
      <c r="X1079" s="8"/>
      <c r="Y1079" s="8"/>
    </row>
    <row r="1080" spans="16:25">
      <c r="P1080" s="8"/>
      <c r="Q1080" s="8"/>
      <c r="R1080" s="8"/>
      <c r="S1080" s="8"/>
      <c r="T1080" s="8"/>
      <c r="U1080" s="8"/>
      <c r="V1080" s="8"/>
      <c r="W1080" s="8"/>
      <c r="X1080" s="8"/>
      <c r="Y1080" s="8"/>
    </row>
    <row r="1081" spans="16:25">
      <c r="P1081" s="8"/>
      <c r="Q1081" s="8"/>
      <c r="R1081" s="8"/>
      <c r="S1081" s="8"/>
      <c r="T1081" s="8"/>
      <c r="U1081" s="8"/>
      <c r="V1081" s="8"/>
      <c r="W1081" s="8"/>
      <c r="X1081" s="8"/>
      <c r="Y1081" s="8"/>
    </row>
    <row r="1082" spans="16:25">
      <c r="P1082" s="8"/>
      <c r="Q1082" s="8"/>
      <c r="R1082" s="8"/>
      <c r="S1082" s="8"/>
      <c r="T1082" s="8"/>
      <c r="U1082" s="8"/>
      <c r="V1082" s="8"/>
      <c r="W1082" s="8"/>
      <c r="X1082" s="8"/>
      <c r="Y1082" s="8"/>
    </row>
    <row r="1083" spans="16:25">
      <c r="P1083" s="8"/>
      <c r="Q1083" s="8"/>
      <c r="R1083" s="8"/>
      <c r="S1083" s="8"/>
      <c r="T1083" s="8"/>
      <c r="U1083" s="8"/>
      <c r="V1083" s="8"/>
      <c r="W1083" s="8"/>
      <c r="X1083" s="8"/>
      <c r="Y1083" s="8"/>
    </row>
    <row r="1084" spans="16:25">
      <c r="P1084" s="8"/>
      <c r="Q1084" s="8"/>
      <c r="R1084" s="8"/>
      <c r="S1084" s="8"/>
      <c r="T1084" s="8"/>
      <c r="U1084" s="8"/>
      <c r="V1084" s="8"/>
      <c r="W1084" s="8"/>
      <c r="X1084" s="8"/>
      <c r="Y1084" s="8"/>
    </row>
    <row r="1085" spans="16:25">
      <c r="P1085" s="8"/>
      <c r="Q1085" s="8"/>
      <c r="R1085" s="8"/>
      <c r="S1085" s="8"/>
      <c r="T1085" s="8"/>
      <c r="U1085" s="8"/>
      <c r="V1085" s="8"/>
      <c r="W1085" s="8"/>
      <c r="X1085" s="8"/>
      <c r="Y1085" s="8"/>
    </row>
    <row r="1086" spans="16:25">
      <c r="P1086" s="8"/>
      <c r="Q1086" s="8"/>
      <c r="R1086" s="8"/>
      <c r="S1086" s="8"/>
      <c r="T1086" s="8"/>
      <c r="U1086" s="8"/>
      <c r="V1086" s="8"/>
      <c r="W1086" s="8"/>
      <c r="X1086" s="8"/>
      <c r="Y1086" s="8"/>
    </row>
    <row r="1087" spans="16:25">
      <c r="P1087" s="8"/>
      <c r="Q1087" s="8"/>
      <c r="R1087" s="8"/>
      <c r="S1087" s="8"/>
      <c r="T1087" s="8"/>
      <c r="U1087" s="8"/>
      <c r="V1087" s="8"/>
      <c r="W1087" s="8"/>
      <c r="X1087" s="8"/>
      <c r="Y1087" s="8"/>
    </row>
    <row r="1088" spans="16:25">
      <c r="P1088" s="8"/>
      <c r="Q1088" s="8"/>
      <c r="R1088" s="8"/>
      <c r="S1088" s="8"/>
      <c r="T1088" s="8"/>
      <c r="U1088" s="8"/>
      <c r="V1088" s="8"/>
      <c r="W1088" s="8"/>
      <c r="X1088" s="8"/>
      <c r="Y1088" s="8"/>
    </row>
    <row r="1089" spans="16:25">
      <c r="P1089" s="8"/>
      <c r="Q1089" s="8"/>
      <c r="R1089" s="8"/>
      <c r="S1089" s="8"/>
      <c r="T1089" s="8"/>
      <c r="U1089" s="8"/>
      <c r="V1089" s="8"/>
      <c r="W1089" s="8"/>
      <c r="X1089" s="8"/>
      <c r="Y1089" s="8"/>
    </row>
    <row r="1090" spans="16:25">
      <c r="P1090" s="8"/>
      <c r="Q1090" s="8"/>
      <c r="R1090" s="8"/>
      <c r="S1090" s="8"/>
      <c r="T1090" s="8"/>
      <c r="U1090" s="8"/>
      <c r="V1090" s="8"/>
      <c r="W1090" s="8"/>
      <c r="X1090" s="8"/>
      <c r="Y1090" s="8"/>
    </row>
    <row r="1091" spans="16:25">
      <c r="P1091" s="8"/>
      <c r="Q1091" s="8"/>
      <c r="R1091" s="8"/>
      <c r="S1091" s="8"/>
      <c r="T1091" s="8"/>
      <c r="U1091" s="8"/>
      <c r="V1091" s="8"/>
      <c r="W1091" s="8"/>
      <c r="X1091" s="8"/>
      <c r="Y1091" s="8"/>
    </row>
    <row r="1092" spans="16:25">
      <c r="P1092" s="8"/>
      <c r="Q1092" s="8"/>
      <c r="R1092" s="8"/>
      <c r="S1092" s="8"/>
      <c r="T1092" s="8"/>
      <c r="U1092" s="8"/>
      <c r="V1092" s="8"/>
      <c r="W1092" s="8"/>
      <c r="X1092" s="8"/>
      <c r="Y1092" s="8"/>
    </row>
    <row r="1093" spans="16:25">
      <c r="P1093" s="8"/>
      <c r="Q1093" s="8"/>
      <c r="R1093" s="8"/>
      <c r="S1093" s="8"/>
      <c r="T1093" s="8"/>
      <c r="U1093" s="8"/>
      <c r="V1093" s="8"/>
      <c r="W1093" s="8"/>
      <c r="X1093" s="8"/>
      <c r="Y1093" s="8"/>
    </row>
    <row r="1094" spans="16:25">
      <c r="P1094" s="8"/>
      <c r="Q1094" s="8"/>
      <c r="R1094" s="8"/>
      <c r="S1094" s="8"/>
      <c r="T1094" s="8"/>
      <c r="U1094" s="8"/>
      <c r="V1094" s="8"/>
      <c r="W1094" s="8"/>
      <c r="X1094" s="8"/>
      <c r="Y1094" s="8"/>
    </row>
    <row r="1095" spans="16:25">
      <c r="P1095" s="8"/>
      <c r="Q1095" s="8"/>
      <c r="R1095" s="8"/>
      <c r="S1095" s="8"/>
      <c r="T1095" s="8"/>
      <c r="U1095" s="8"/>
      <c r="V1095" s="8"/>
      <c r="W1095" s="8"/>
      <c r="X1095" s="8"/>
      <c r="Y1095" s="8"/>
    </row>
    <row r="1096" spans="16:25">
      <c r="P1096" s="8"/>
      <c r="Q1096" s="8"/>
      <c r="R1096" s="8"/>
      <c r="S1096" s="8"/>
      <c r="T1096" s="8"/>
      <c r="U1096" s="8"/>
      <c r="V1096" s="8"/>
      <c r="W1096" s="8"/>
      <c r="X1096" s="8"/>
      <c r="Y1096" s="8"/>
    </row>
    <row r="1097" spans="16:25">
      <c r="P1097" s="8"/>
      <c r="Q1097" s="8"/>
      <c r="R1097" s="8"/>
      <c r="S1097" s="8"/>
      <c r="T1097" s="8"/>
      <c r="U1097" s="8"/>
      <c r="V1097" s="8"/>
      <c r="W1097" s="8"/>
      <c r="X1097" s="8"/>
      <c r="Y1097" s="8"/>
    </row>
    <row r="1098" spans="16:25">
      <c r="P1098" s="8"/>
      <c r="Q1098" s="8"/>
      <c r="R1098" s="8"/>
      <c r="S1098" s="8"/>
      <c r="T1098" s="8"/>
      <c r="U1098" s="8"/>
      <c r="V1098" s="8"/>
      <c r="W1098" s="8"/>
      <c r="X1098" s="8"/>
      <c r="Y1098" s="8"/>
    </row>
    <row r="1099" spans="16:25">
      <c r="P1099" s="8"/>
      <c r="Q1099" s="8"/>
      <c r="R1099" s="8"/>
      <c r="S1099" s="8"/>
      <c r="T1099" s="8"/>
      <c r="U1099" s="8"/>
      <c r="V1099" s="8"/>
      <c r="W1099" s="8"/>
      <c r="X1099" s="8"/>
      <c r="Y1099" s="8"/>
    </row>
    <row r="1100" spans="16:25">
      <c r="P1100" s="8"/>
      <c r="Q1100" s="8"/>
      <c r="R1100" s="8"/>
      <c r="S1100" s="8"/>
      <c r="T1100" s="8"/>
      <c r="U1100" s="8"/>
      <c r="V1100" s="8"/>
      <c r="W1100" s="8"/>
      <c r="X1100" s="8"/>
      <c r="Y1100" s="8"/>
    </row>
    <row r="1101" spans="16:25">
      <c r="P1101" s="8"/>
      <c r="Q1101" s="8"/>
      <c r="R1101" s="8"/>
      <c r="S1101" s="8"/>
      <c r="T1101" s="8"/>
      <c r="U1101" s="8"/>
      <c r="V1101" s="8"/>
      <c r="W1101" s="8"/>
      <c r="X1101" s="8"/>
      <c r="Y1101" s="8"/>
    </row>
    <row r="1102" spans="16:25">
      <c r="P1102" s="8"/>
      <c r="Q1102" s="8"/>
      <c r="R1102" s="8"/>
      <c r="S1102" s="8"/>
      <c r="T1102" s="8"/>
      <c r="U1102" s="8"/>
      <c r="V1102" s="8"/>
      <c r="W1102" s="8"/>
      <c r="X1102" s="8"/>
      <c r="Y1102" s="8"/>
    </row>
    <row r="1103" spans="16:25">
      <c r="P1103" s="8"/>
      <c r="Q1103" s="8"/>
      <c r="R1103" s="8"/>
      <c r="S1103" s="8"/>
      <c r="T1103" s="8"/>
      <c r="U1103" s="8"/>
      <c r="V1103" s="8"/>
      <c r="W1103" s="8"/>
      <c r="X1103" s="8"/>
      <c r="Y1103" s="8"/>
    </row>
    <row r="1104" spans="16:25">
      <c r="P1104" s="8"/>
      <c r="Q1104" s="8"/>
      <c r="R1104" s="8"/>
      <c r="S1104" s="8"/>
      <c r="T1104" s="8"/>
      <c r="U1104" s="8"/>
      <c r="V1104" s="8"/>
      <c r="W1104" s="8"/>
      <c r="X1104" s="8"/>
      <c r="Y1104" s="8"/>
    </row>
    <row r="1105" spans="16:25">
      <c r="P1105" s="8"/>
      <c r="Q1105" s="8"/>
      <c r="R1105" s="8"/>
      <c r="S1105" s="8"/>
      <c r="T1105" s="8"/>
      <c r="U1105" s="8"/>
      <c r="V1105" s="8"/>
      <c r="W1105" s="8"/>
      <c r="X1105" s="8"/>
      <c r="Y1105" s="8"/>
    </row>
    <row r="1106" spans="16:25">
      <c r="P1106" s="8"/>
      <c r="Q1106" s="8"/>
      <c r="R1106" s="8"/>
      <c r="S1106" s="8"/>
      <c r="T1106" s="8"/>
      <c r="U1106" s="8"/>
      <c r="V1106" s="8"/>
      <c r="W1106" s="8"/>
      <c r="X1106" s="8"/>
      <c r="Y1106" s="8"/>
    </row>
    <row r="1107" spans="16:25">
      <c r="P1107" s="8"/>
      <c r="Q1107" s="8"/>
      <c r="R1107" s="8"/>
      <c r="S1107" s="8"/>
      <c r="T1107" s="8"/>
      <c r="U1107" s="8"/>
      <c r="V1107" s="8"/>
      <c r="W1107" s="8"/>
      <c r="X1107" s="8"/>
      <c r="Y1107" s="8"/>
    </row>
    <row r="1108" spans="16:25">
      <c r="P1108" s="8"/>
      <c r="Q1108" s="8"/>
      <c r="R1108" s="8"/>
      <c r="S1108" s="8"/>
      <c r="T1108" s="8"/>
      <c r="U1108" s="8"/>
      <c r="V1108" s="8"/>
      <c r="W1108" s="8"/>
      <c r="X1108" s="8"/>
      <c r="Y1108" s="8"/>
    </row>
    <row r="1109" spans="16:25">
      <c r="P1109" s="8"/>
      <c r="Q1109" s="8"/>
      <c r="R1109" s="8"/>
      <c r="S1109" s="8"/>
      <c r="T1109" s="8"/>
      <c r="U1109" s="8"/>
      <c r="V1109" s="8"/>
      <c r="W1109" s="8"/>
      <c r="X1109" s="8"/>
      <c r="Y1109" s="8"/>
    </row>
    <row r="1110" spans="16:25">
      <c r="P1110" s="8"/>
      <c r="Q1110" s="8"/>
      <c r="R1110" s="8"/>
      <c r="S1110" s="8"/>
      <c r="T1110" s="8"/>
      <c r="U1110" s="8"/>
      <c r="V1110" s="8"/>
      <c r="W1110" s="8"/>
      <c r="X1110" s="8"/>
      <c r="Y1110" s="8"/>
    </row>
    <row r="1111" spans="16:25">
      <c r="P1111" s="8"/>
      <c r="Q1111" s="8"/>
      <c r="R1111" s="8"/>
      <c r="S1111" s="8"/>
      <c r="T1111" s="8"/>
      <c r="U1111" s="8"/>
      <c r="V1111" s="8"/>
      <c r="W1111" s="8"/>
      <c r="X1111" s="8"/>
      <c r="Y1111" s="8"/>
    </row>
    <row r="1112" spans="16:25">
      <c r="P1112" s="8"/>
      <c r="Q1112" s="8"/>
      <c r="R1112" s="8"/>
      <c r="S1112" s="8"/>
      <c r="T1112" s="8"/>
      <c r="U1112" s="8"/>
      <c r="V1112" s="8"/>
      <c r="W1112" s="8"/>
      <c r="X1112" s="8"/>
      <c r="Y1112" s="8"/>
    </row>
    <row r="1113" spans="16:25">
      <c r="P1113" s="8"/>
      <c r="Q1113" s="8"/>
      <c r="R1113" s="8"/>
      <c r="S1113" s="8"/>
      <c r="T1113" s="8"/>
      <c r="U1113" s="8"/>
      <c r="V1113" s="8"/>
      <c r="W1113" s="8"/>
      <c r="X1113" s="8"/>
      <c r="Y1113" s="8"/>
    </row>
    <row r="1114" spans="16:25">
      <c r="P1114" s="8"/>
      <c r="Q1114" s="8"/>
      <c r="R1114" s="8"/>
      <c r="S1114" s="8"/>
      <c r="T1114" s="8"/>
      <c r="U1114" s="8"/>
      <c r="V1114" s="8"/>
      <c r="W1114" s="8"/>
      <c r="X1114" s="8"/>
      <c r="Y1114" s="8"/>
    </row>
    <row r="1115" spans="16:25">
      <c r="P1115" s="8"/>
      <c r="Q1115" s="8"/>
      <c r="R1115" s="8"/>
      <c r="S1115" s="8"/>
      <c r="T1115" s="8"/>
      <c r="U1115" s="8"/>
      <c r="V1115" s="8"/>
      <c r="W1115" s="8"/>
      <c r="X1115" s="8"/>
      <c r="Y1115" s="8"/>
    </row>
    <row r="1116" spans="16:25">
      <c r="P1116" s="8"/>
      <c r="Q1116" s="8"/>
      <c r="R1116" s="8"/>
      <c r="S1116" s="8"/>
      <c r="T1116" s="8"/>
      <c r="U1116" s="8"/>
      <c r="V1116" s="8"/>
      <c r="W1116" s="8"/>
      <c r="X1116" s="8"/>
      <c r="Y1116" s="8"/>
    </row>
    <row r="1117" spans="16:25">
      <c r="P1117" s="8"/>
      <c r="Q1117" s="8"/>
      <c r="R1117" s="8"/>
      <c r="S1117" s="8"/>
      <c r="T1117" s="8"/>
      <c r="U1117" s="8"/>
      <c r="V1117" s="8"/>
      <c r="W1117" s="8"/>
      <c r="X1117" s="8"/>
      <c r="Y1117" s="8"/>
    </row>
    <row r="1118" spans="16:25">
      <c r="P1118" s="8"/>
      <c r="Q1118" s="8"/>
      <c r="R1118" s="8"/>
      <c r="S1118" s="8"/>
      <c r="T1118" s="8"/>
      <c r="U1118" s="8"/>
      <c r="V1118" s="8"/>
      <c r="W1118" s="8"/>
      <c r="X1118" s="8"/>
      <c r="Y1118" s="8"/>
    </row>
    <row r="1119" spans="16:25">
      <c r="P1119" s="8"/>
      <c r="Q1119" s="8"/>
      <c r="R1119" s="8"/>
      <c r="S1119" s="8"/>
      <c r="T1119" s="8"/>
      <c r="U1119" s="8"/>
      <c r="V1119" s="8"/>
      <c r="W1119" s="8"/>
      <c r="X1119" s="8"/>
      <c r="Y1119" s="8"/>
    </row>
    <row r="1120" spans="16:25">
      <c r="P1120" s="8"/>
      <c r="Q1120" s="8"/>
      <c r="R1120" s="8"/>
      <c r="S1120" s="8"/>
      <c r="T1120" s="8"/>
      <c r="U1120" s="8"/>
      <c r="V1120" s="8"/>
      <c r="W1120" s="8"/>
      <c r="X1120" s="8"/>
      <c r="Y1120" s="8"/>
    </row>
    <row r="1121" spans="16:25">
      <c r="P1121" s="8"/>
      <c r="Q1121" s="8"/>
      <c r="R1121" s="8"/>
      <c r="S1121" s="8"/>
      <c r="T1121" s="8"/>
      <c r="U1121" s="8"/>
      <c r="V1121" s="8"/>
      <c r="W1121" s="8"/>
      <c r="X1121" s="8"/>
      <c r="Y1121" s="8"/>
    </row>
    <row r="1122" spans="16:25">
      <c r="P1122" s="8"/>
      <c r="Q1122" s="8"/>
      <c r="R1122" s="8"/>
      <c r="S1122" s="8"/>
      <c r="T1122" s="8"/>
      <c r="U1122" s="8"/>
      <c r="V1122" s="8"/>
      <c r="W1122" s="8"/>
      <c r="X1122" s="8"/>
      <c r="Y1122" s="8"/>
    </row>
    <row r="1123" spans="16:25">
      <c r="P1123" s="8"/>
      <c r="Q1123" s="8"/>
      <c r="R1123" s="8"/>
      <c r="S1123" s="8"/>
      <c r="T1123" s="8"/>
      <c r="U1123" s="8"/>
      <c r="V1123" s="8"/>
      <c r="W1123" s="8"/>
      <c r="X1123" s="8"/>
      <c r="Y1123" s="8"/>
    </row>
    <row r="1124" spans="16:25">
      <c r="P1124" s="8"/>
      <c r="Q1124" s="8"/>
      <c r="R1124" s="8"/>
      <c r="S1124" s="8"/>
      <c r="T1124" s="8"/>
      <c r="U1124" s="8"/>
      <c r="V1124" s="8"/>
      <c r="W1124" s="8"/>
      <c r="X1124" s="8"/>
      <c r="Y1124" s="8"/>
    </row>
    <row r="1125" spans="16:25">
      <c r="P1125" s="8"/>
      <c r="Q1125" s="8"/>
      <c r="R1125" s="8"/>
      <c r="S1125" s="8"/>
      <c r="T1125" s="8"/>
      <c r="U1125" s="8"/>
      <c r="V1125" s="8"/>
      <c r="W1125" s="8"/>
      <c r="X1125" s="8"/>
      <c r="Y1125" s="8"/>
    </row>
    <row r="1126" spans="16:25">
      <c r="P1126" s="8"/>
      <c r="Q1126" s="8"/>
      <c r="R1126" s="8"/>
      <c r="S1126" s="8"/>
      <c r="T1126" s="8"/>
      <c r="U1126" s="8"/>
      <c r="V1126" s="8"/>
      <c r="W1126" s="8"/>
      <c r="X1126" s="8"/>
      <c r="Y1126" s="8"/>
    </row>
    <row r="1127" spans="16:25">
      <c r="P1127" s="8"/>
      <c r="Q1127" s="8"/>
      <c r="R1127" s="8"/>
      <c r="S1127" s="8"/>
      <c r="T1127" s="8"/>
      <c r="U1127" s="8"/>
      <c r="V1127" s="8"/>
      <c r="W1127" s="8"/>
      <c r="X1127" s="8"/>
      <c r="Y1127" s="8"/>
    </row>
    <row r="1128" spans="16:25">
      <c r="P1128" s="8"/>
      <c r="Q1128" s="8"/>
      <c r="R1128" s="8"/>
      <c r="S1128" s="8"/>
      <c r="T1128" s="8"/>
      <c r="U1128" s="8"/>
      <c r="V1128" s="8"/>
      <c r="W1128" s="8"/>
      <c r="X1128" s="8"/>
      <c r="Y1128" s="8"/>
    </row>
    <row r="1129" spans="16:25">
      <c r="P1129" s="8"/>
      <c r="Q1129" s="8"/>
      <c r="R1129" s="8"/>
      <c r="S1129" s="8"/>
      <c r="T1129" s="8"/>
      <c r="U1129" s="8"/>
      <c r="V1129" s="8"/>
      <c r="W1129" s="8"/>
      <c r="X1129" s="8"/>
      <c r="Y1129" s="8"/>
    </row>
    <row r="1130" spans="16:25">
      <c r="P1130" s="8"/>
      <c r="Q1130" s="8"/>
      <c r="R1130" s="8"/>
      <c r="S1130" s="8"/>
      <c r="T1130" s="8"/>
      <c r="U1130" s="8"/>
      <c r="V1130" s="8"/>
      <c r="W1130" s="8"/>
      <c r="X1130" s="8"/>
      <c r="Y1130" s="8"/>
    </row>
    <row r="1131" spans="16:25">
      <c r="P1131" s="8"/>
      <c r="Q1131" s="8"/>
      <c r="R1131" s="8"/>
      <c r="S1131" s="8"/>
      <c r="T1131" s="8"/>
      <c r="U1131" s="8"/>
      <c r="V1131" s="8"/>
      <c r="W1131" s="8"/>
      <c r="X1131" s="8"/>
      <c r="Y1131" s="8"/>
    </row>
    <row r="1132" spans="16:25">
      <c r="P1132" s="8"/>
      <c r="Q1132" s="8"/>
      <c r="R1132" s="8"/>
      <c r="S1132" s="8"/>
      <c r="T1132" s="8"/>
      <c r="U1132" s="8"/>
      <c r="V1132" s="8"/>
      <c r="W1132" s="8"/>
      <c r="X1132" s="8"/>
      <c r="Y1132" s="8"/>
    </row>
    <row r="1133" spans="16:25">
      <c r="P1133" s="8"/>
      <c r="Q1133" s="8"/>
      <c r="R1133" s="8"/>
      <c r="S1133" s="8"/>
      <c r="T1133" s="8"/>
      <c r="U1133" s="8"/>
      <c r="V1133" s="8"/>
      <c r="W1133" s="8"/>
      <c r="X1133" s="8"/>
      <c r="Y1133" s="8"/>
    </row>
    <row r="1134" spans="16:25">
      <c r="P1134" s="8"/>
      <c r="Q1134" s="8"/>
      <c r="R1134" s="8"/>
      <c r="S1134" s="8"/>
      <c r="T1134" s="8"/>
      <c r="U1134" s="8"/>
      <c r="V1134" s="8"/>
      <c r="W1134" s="8"/>
      <c r="X1134" s="8"/>
      <c r="Y1134" s="8"/>
    </row>
    <row r="1135" spans="16:25">
      <c r="P1135" s="8"/>
      <c r="Q1135" s="8"/>
      <c r="R1135" s="8"/>
      <c r="S1135" s="8"/>
      <c r="T1135" s="8"/>
      <c r="U1135" s="8"/>
      <c r="V1135" s="8"/>
      <c r="W1135" s="8"/>
      <c r="X1135" s="8"/>
      <c r="Y1135" s="8"/>
    </row>
    <row r="1136" spans="16:25">
      <c r="P1136" s="8"/>
      <c r="Q1136" s="8"/>
      <c r="R1136" s="8"/>
      <c r="S1136" s="8"/>
      <c r="T1136" s="8"/>
      <c r="U1136" s="8"/>
      <c r="V1136" s="8"/>
      <c r="W1136" s="8"/>
      <c r="X1136" s="8"/>
      <c r="Y1136" s="8"/>
    </row>
    <row r="1137" spans="16:25">
      <c r="P1137" s="8"/>
      <c r="Q1137" s="8"/>
      <c r="R1137" s="8"/>
      <c r="S1137" s="8"/>
      <c r="T1137" s="8"/>
      <c r="U1137" s="8"/>
      <c r="V1137" s="8"/>
      <c r="W1137" s="8"/>
      <c r="X1137" s="8"/>
      <c r="Y1137" s="8"/>
    </row>
    <row r="1138" spans="16:25">
      <c r="P1138" s="8"/>
      <c r="Q1138" s="8"/>
      <c r="R1138" s="8"/>
      <c r="S1138" s="8"/>
      <c r="T1138" s="8"/>
      <c r="U1138" s="8"/>
      <c r="V1138" s="8"/>
      <c r="W1138" s="8"/>
      <c r="X1138" s="8"/>
      <c r="Y1138" s="8"/>
    </row>
    <row r="1139" spans="16:25">
      <c r="P1139" s="8"/>
      <c r="Q1139" s="8"/>
      <c r="R1139" s="8"/>
      <c r="S1139" s="8"/>
      <c r="T1139" s="8"/>
      <c r="U1139" s="8"/>
      <c r="V1139" s="8"/>
      <c r="W1139" s="8"/>
      <c r="X1139" s="8"/>
      <c r="Y1139" s="8"/>
    </row>
    <row r="1140" spans="16:25">
      <c r="P1140" s="8"/>
      <c r="Q1140" s="8"/>
      <c r="R1140" s="8"/>
      <c r="S1140" s="8"/>
      <c r="T1140" s="8"/>
      <c r="U1140" s="8"/>
      <c r="V1140" s="8"/>
      <c r="W1140" s="8"/>
      <c r="X1140" s="8"/>
      <c r="Y1140" s="8"/>
    </row>
    <row r="1141" spans="16:25">
      <c r="P1141" s="8"/>
      <c r="Q1141" s="8"/>
      <c r="R1141" s="8"/>
      <c r="S1141" s="8"/>
      <c r="T1141" s="8"/>
      <c r="U1141" s="8"/>
      <c r="V1141" s="8"/>
      <c r="W1141" s="8"/>
      <c r="X1141" s="8"/>
      <c r="Y1141" s="8"/>
    </row>
    <row r="1142" spans="16:25">
      <c r="P1142" s="8"/>
      <c r="Q1142" s="8"/>
      <c r="R1142" s="8"/>
      <c r="S1142" s="8"/>
      <c r="T1142" s="8"/>
      <c r="U1142" s="8"/>
      <c r="V1142" s="8"/>
      <c r="W1142" s="8"/>
      <c r="X1142" s="8"/>
      <c r="Y1142" s="8"/>
    </row>
    <row r="1143" spans="16:25">
      <c r="P1143" s="8"/>
      <c r="Q1143" s="8"/>
      <c r="R1143" s="8"/>
      <c r="S1143" s="8"/>
      <c r="T1143" s="8"/>
      <c r="U1143" s="8"/>
      <c r="V1143" s="8"/>
      <c r="W1143" s="8"/>
      <c r="X1143" s="8"/>
      <c r="Y1143" s="8"/>
    </row>
    <row r="1144" spans="16:25">
      <c r="P1144" s="8"/>
      <c r="Q1144" s="8"/>
      <c r="R1144" s="8"/>
      <c r="S1144" s="8"/>
      <c r="T1144" s="8"/>
      <c r="U1144" s="8"/>
      <c r="V1144" s="8"/>
      <c r="W1144" s="8"/>
      <c r="X1144" s="8"/>
      <c r="Y1144" s="8"/>
    </row>
    <row r="1145" spans="16:25">
      <c r="P1145" s="8"/>
      <c r="Q1145" s="8"/>
      <c r="R1145" s="8"/>
      <c r="S1145" s="8"/>
      <c r="T1145" s="8"/>
      <c r="U1145" s="8"/>
      <c r="V1145" s="8"/>
      <c r="W1145" s="8"/>
      <c r="X1145" s="8"/>
      <c r="Y1145" s="8"/>
    </row>
    <row r="1146" spans="16:25">
      <c r="P1146" s="8"/>
      <c r="Q1146" s="8"/>
      <c r="R1146" s="8"/>
      <c r="S1146" s="8"/>
      <c r="T1146" s="8"/>
      <c r="U1146" s="8"/>
      <c r="V1146" s="8"/>
      <c r="W1146" s="8"/>
      <c r="X1146" s="8"/>
      <c r="Y1146" s="8"/>
    </row>
    <row r="1147" spans="16:25">
      <c r="P1147" s="8"/>
      <c r="Q1147" s="8"/>
      <c r="R1147" s="8"/>
      <c r="S1147" s="8"/>
      <c r="T1147" s="8"/>
      <c r="U1147" s="8"/>
      <c r="V1147" s="8"/>
      <c r="W1147" s="8"/>
      <c r="X1147" s="8"/>
      <c r="Y1147" s="8"/>
    </row>
    <row r="1148" spans="16:25">
      <c r="P1148" s="8"/>
      <c r="Q1148" s="8"/>
      <c r="R1148" s="8"/>
      <c r="S1148" s="8"/>
      <c r="T1148" s="8"/>
      <c r="U1148" s="8"/>
      <c r="V1148" s="8"/>
      <c r="W1148" s="8"/>
      <c r="X1148" s="8"/>
      <c r="Y1148" s="8"/>
    </row>
    <row r="1149" spans="16:25">
      <c r="P1149" s="8"/>
      <c r="Q1149" s="8"/>
      <c r="R1149" s="8"/>
      <c r="S1149" s="8"/>
      <c r="T1149" s="8"/>
      <c r="U1149" s="8"/>
      <c r="V1149" s="8"/>
      <c r="W1149" s="8"/>
      <c r="X1149" s="8"/>
      <c r="Y1149" s="8"/>
    </row>
    <row r="1150" spans="16:25">
      <c r="P1150" s="8"/>
      <c r="Q1150" s="8"/>
      <c r="R1150" s="8"/>
      <c r="S1150" s="8"/>
      <c r="T1150" s="8"/>
      <c r="U1150" s="8"/>
      <c r="V1150" s="8"/>
      <c r="W1150" s="8"/>
      <c r="X1150" s="8"/>
      <c r="Y1150" s="8"/>
    </row>
    <row r="1151" spans="16:25">
      <c r="P1151" s="8"/>
      <c r="Q1151" s="8"/>
      <c r="R1151" s="8"/>
      <c r="S1151" s="8"/>
      <c r="T1151" s="8"/>
      <c r="U1151" s="8"/>
      <c r="V1151" s="8"/>
      <c r="W1151" s="8"/>
      <c r="X1151" s="8"/>
      <c r="Y1151" s="8"/>
    </row>
    <row r="1152" spans="16:25">
      <c r="P1152" s="8"/>
      <c r="Q1152" s="8"/>
      <c r="R1152" s="8"/>
      <c r="S1152" s="8"/>
      <c r="T1152" s="8"/>
      <c r="U1152" s="8"/>
      <c r="V1152" s="8"/>
      <c r="W1152" s="8"/>
      <c r="X1152" s="8"/>
      <c r="Y1152" s="8"/>
    </row>
    <row r="1153" spans="16:25">
      <c r="P1153" s="8"/>
      <c r="Q1153" s="8"/>
      <c r="R1153" s="8"/>
      <c r="S1153" s="8"/>
      <c r="T1153" s="8"/>
      <c r="U1153" s="8"/>
      <c r="V1153" s="8"/>
      <c r="W1153" s="8"/>
      <c r="X1153" s="8"/>
      <c r="Y1153" s="8"/>
    </row>
    <row r="1154" spans="16:25">
      <c r="P1154" s="8"/>
      <c r="Q1154" s="8"/>
      <c r="R1154" s="8"/>
      <c r="S1154" s="8"/>
      <c r="T1154" s="8"/>
      <c r="U1154" s="8"/>
      <c r="V1154" s="8"/>
      <c r="W1154" s="8"/>
      <c r="X1154" s="8"/>
      <c r="Y1154" s="8"/>
    </row>
    <row r="1155" spans="16:25">
      <c r="P1155" s="8"/>
      <c r="Q1155" s="8"/>
      <c r="R1155" s="8"/>
      <c r="S1155" s="8"/>
      <c r="T1155" s="8"/>
      <c r="U1155" s="8"/>
      <c r="V1155" s="8"/>
      <c r="W1155" s="8"/>
      <c r="X1155" s="8"/>
      <c r="Y1155" s="8"/>
    </row>
    <row r="1156" spans="16:25">
      <c r="P1156" s="8"/>
      <c r="Q1156" s="8"/>
      <c r="R1156" s="8"/>
      <c r="S1156" s="8"/>
      <c r="T1156" s="8"/>
      <c r="U1156" s="8"/>
      <c r="V1156" s="8"/>
      <c r="W1156" s="8"/>
      <c r="X1156" s="8"/>
      <c r="Y1156" s="8"/>
    </row>
    <row r="1157" spans="16:25">
      <c r="P1157" s="8"/>
      <c r="Q1157" s="8"/>
      <c r="R1157" s="8"/>
      <c r="S1157" s="8"/>
      <c r="T1157" s="8"/>
      <c r="U1157" s="8"/>
      <c r="V1157" s="8"/>
      <c r="W1157" s="8"/>
      <c r="X1157" s="8"/>
      <c r="Y1157" s="8"/>
    </row>
    <row r="1158" spans="16:25">
      <c r="P1158" s="8"/>
      <c r="Q1158" s="8"/>
      <c r="R1158" s="8"/>
      <c r="S1158" s="8"/>
      <c r="T1158" s="8"/>
      <c r="U1158" s="8"/>
      <c r="V1158" s="8"/>
      <c r="W1158" s="8"/>
      <c r="X1158" s="8"/>
      <c r="Y1158" s="8"/>
    </row>
    <row r="1159" spans="16:25">
      <c r="P1159" s="8"/>
      <c r="Q1159" s="8"/>
      <c r="R1159" s="8"/>
      <c r="S1159" s="8"/>
      <c r="T1159" s="8"/>
      <c r="U1159" s="8"/>
      <c r="V1159" s="8"/>
      <c r="W1159" s="8"/>
      <c r="X1159" s="8"/>
      <c r="Y1159" s="8"/>
    </row>
    <row r="1160" spans="16:25">
      <c r="P1160" s="8"/>
      <c r="Q1160" s="8"/>
      <c r="R1160" s="8"/>
      <c r="S1160" s="8"/>
      <c r="T1160" s="8"/>
      <c r="U1160" s="8"/>
      <c r="V1160" s="8"/>
      <c r="W1160" s="8"/>
      <c r="X1160" s="8"/>
      <c r="Y1160" s="8"/>
    </row>
    <row r="1161" spans="16:25">
      <c r="P1161" s="8"/>
      <c r="Q1161" s="8"/>
      <c r="R1161" s="8"/>
      <c r="S1161" s="8"/>
      <c r="T1161" s="8"/>
      <c r="U1161" s="8"/>
      <c r="V1161" s="8"/>
      <c r="W1161" s="8"/>
      <c r="X1161" s="8"/>
      <c r="Y1161" s="8"/>
    </row>
    <row r="1162" spans="16:25">
      <c r="P1162" s="8"/>
      <c r="Q1162" s="8"/>
      <c r="R1162" s="8"/>
      <c r="S1162" s="8"/>
      <c r="T1162" s="8"/>
      <c r="U1162" s="8"/>
      <c r="V1162" s="8"/>
      <c r="W1162" s="8"/>
      <c r="X1162" s="8"/>
      <c r="Y1162" s="8"/>
    </row>
    <row r="1163" spans="16:25">
      <c r="P1163" s="8"/>
      <c r="Q1163" s="8"/>
      <c r="R1163" s="8"/>
      <c r="S1163" s="8"/>
      <c r="T1163" s="8"/>
      <c r="U1163" s="8"/>
      <c r="V1163" s="8"/>
      <c r="W1163" s="8"/>
      <c r="X1163" s="8"/>
      <c r="Y1163" s="8"/>
    </row>
    <row r="1164" spans="16:25">
      <c r="P1164" s="8"/>
      <c r="Q1164" s="8"/>
      <c r="R1164" s="8"/>
      <c r="S1164" s="8"/>
      <c r="T1164" s="8"/>
      <c r="U1164" s="8"/>
      <c r="V1164" s="8"/>
      <c r="W1164" s="8"/>
      <c r="X1164" s="8"/>
      <c r="Y1164" s="8"/>
    </row>
    <row r="1165" spans="16:25">
      <c r="P1165" s="8"/>
      <c r="Q1165" s="8"/>
      <c r="R1165" s="8"/>
      <c r="S1165" s="8"/>
      <c r="T1165" s="8"/>
      <c r="U1165" s="8"/>
      <c r="V1165" s="8"/>
      <c r="W1165" s="8"/>
      <c r="X1165" s="8"/>
      <c r="Y1165" s="8"/>
    </row>
    <row r="1166" spans="16:25">
      <c r="P1166" s="8"/>
      <c r="Q1166" s="8"/>
      <c r="R1166" s="8"/>
      <c r="S1166" s="8"/>
      <c r="T1166" s="8"/>
      <c r="U1166" s="8"/>
      <c r="V1166" s="8"/>
      <c r="W1166" s="8"/>
      <c r="X1166" s="8"/>
      <c r="Y1166" s="8"/>
    </row>
    <row r="1167" spans="16:25">
      <c r="P1167" s="8"/>
      <c r="Q1167" s="8"/>
      <c r="R1167" s="8"/>
      <c r="S1167" s="8"/>
      <c r="T1167" s="8"/>
      <c r="U1167" s="8"/>
      <c r="V1167" s="8"/>
      <c r="W1167" s="8"/>
      <c r="X1167" s="8"/>
      <c r="Y1167" s="8"/>
    </row>
    <row r="1168" spans="16:25">
      <c r="P1168" s="8"/>
      <c r="Q1168" s="8"/>
      <c r="R1168" s="8"/>
      <c r="S1168" s="8"/>
      <c r="T1168" s="8"/>
      <c r="U1168" s="8"/>
      <c r="V1168" s="8"/>
      <c r="W1168" s="8"/>
      <c r="X1168" s="8"/>
      <c r="Y1168" s="8"/>
    </row>
    <row r="1169" spans="16:25">
      <c r="P1169" s="8"/>
      <c r="Q1169" s="8"/>
      <c r="R1169" s="8"/>
      <c r="S1169" s="8"/>
      <c r="T1169" s="8"/>
      <c r="U1169" s="8"/>
      <c r="V1169" s="8"/>
      <c r="W1169" s="8"/>
      <c r="X1169" s="8"/>
      <c r="Y1169" s="8"/>
    </row>
    <row r="1170" spans="16:25">
      <c r="P1170" s="8"/>
      <c r="Q1170" s="8"/>
      <c r="R1170" s="8"/>
      <c r="S1170" s="8"/>
      <c r="T1170" s="8"/>
      <c r="U1170" s="8"/>
      <c r="V1170" s="8"/>
      <c r="W1170" s="8"/>
      <c r="X1170" s="8"/>
      <c r="Y1170" s="8"/>
    </row>
    <row r="1171" spans="16:25">
      <c r="P1171" s="8"/>
      <c r="Q1171" s="8"/>
      <c r="R1171" s="8"/>
      <c r="S1171" s="8"/>
      <c r="T1171" s="8"/>
      <c r="U1171" s="8"/>
      <c r="V1171" s="8"/>
      <c r="W1171" s="8"/>
      <c r="X1171" s="8"/>
      <c r="Y1171" s="8"/>
    </row>
    <row r="1172" spans="16:25">
      <c r="P1172" s="8"/>
      <c r="Q1172" s="8"/>
      <c r="R1172" s="8"/>
      <c r="S1172" s="8"/>
      <c r="T1172" s="8"/>
      <c r="U1172" s="8"/>
      <c r="V1172" s="8"/>
      <c r="W1172" s="8"/>
      <c r="X1172" s="8"/>
      <c r="Y1172" s="8"/>
    </row>
    <row r="1173" spans="16:25">
      <c r="P1173" s="8"/>
      <c r="Q1173" s="8"/>
      <c r="R1173" s="8"/>
      <c r="S1173" s="8"/>
      <c r="T1173" s="8"/>
      <c r="U1173" s="8"/>
      <c r="V1173" s="8"/>
      <c r="W1173" s="8"/>
      <c r="X1173" s="8"/>
      <c r="Y1173" s="8"/>
    </row>
    <row r="1174" spans="16:25">
      <c r="P1174" s="8"/>
      <c r="Q1174" s="8"/>
      <c r="R1174" s="8"/>
      <c r="S1174" s="8"/>
      <c r="T1174" s="8"/>
      <c r="U1174" s="8"/>
      <c r="V1174" s="8"/>
      <c r="W1174" s="8"/>
      <c r="X1174" s="8"/>
      <c r="Y1174" s="8"/>
    </row>
    <row r="1175" spans="16:25">
      <c r="P1175" s="8"/>
      <c r="Q1175" s="8"/>
      <c r="R1175" s="8"/>
      <c r="S1175" s="8"/>
      <c r="T1175" s="8"/>
      <c r="U1175" s="8"/>
      <c r="V1175" s="8"/>
      <c r="W1175" s="8"/>
      <c r="X1175" s="8"/>
      <c r="Y1175" s="8"/>
    </row>
    <row r="1176" spans="16:25">
      <c r="P1176" s="8"/>
      <c r="Q1176" s="8"/>
      <c r="R1176" s="8"/>
      <c r="S1176" s="8"/>
      <c r="T1176" s="8"/>
      <c r="U1176" s="8"/>
      <c r="V1176" s="8"/>
      <c r="W1176" s="8"/>
      <c r="X1176" s="8"/>
      <c r="Y1176" s="8"/>
    </row>
    <row r="1177" spans="16:25">
      <c r="P1177" s="8"/>
      <c r="Q1177" s="8"/>
      <c r="R1177" s="8"/>
      <c r="S1177" s="8"/>
      <c r="T1177" s="8"/>
      <c r="U1177" s="8"/>
      <c r="V1177" s="8"/>
      <c r="W1177" s="8"/>
      <c r="X1177" s="8"/>
      <c r="Y1177" s="8"/>
    </row>
    <row r="1178" spans="16:25">
      <c r="P1178" s="8"/>
      <c r="Q1178" s="8"/>
      <c r="R1178" s="8"/>
      <c r="S1178" s="8"/>
      <c r="T1178" s="8"/>
      <c r="U1178" s="8"/>
      <c r="V1178" s="8"/>
      <c r="W1178" s="8"/>
      <c r="X1178" s="8"/>
      <c r="Y1178" s="8"/>
    </row>
    <row r="1179" spans="16:25">
      <c r="P1179" s="8"/>
      <c r="Q1179" s="8"/>
      <c r="R1179" s="8"/>
      <c r="S1179" s="8"/>
      <c r="T1179" s="8"/>
      <c r="U1179" s="8"/>
      <c r="V1179" s="8"/>
      <c r="W1179" s="8"/>
      <c r="X1179" s="8"/>
      <c r="Y1179" s="8"/>
    </row>
    <row r="1180" spans="16:25">
      <c r="P1180" s="8"/>
      <c r="Q1180" s="8"/>
      <c r="R1180" s="8"/>
      <c r="S1180" s="8"/>
      <c r="T1180" s="8"/>
      <c r="U1180" s="8"/>
      <c r="V1180" s="8"/>
      <c r="W1180" s="8"/>
      <c r="X1180" s="8"/>
      <c r="Y1180" s="8"/>
    </row>
    <row r="1181" spans="16:25">
      <c r="P1181" s="8"/>
      <c r="Q1181" s="8"/>
      <c r="R1181" s="8"/>
      <c r="S1181" s="8"/>
      <c r="T1181" s="8"/>
      <c r="U1181" s="8"/>
      <c r="V1181" s="8"/>
      <c r="W1181" s="8"/>
      <c r="X1181" s="8"/>
      <c r="Y1181" s="8"/>
    </row>
    <row r="1182" spans="16:25">
      <c r="P1182" s="8"/>
      <c r="Q1182" s="8"/>
      <c r="R1182" s="8"/>
      <c r="S1182" s="8"/>
      <c r="T1182" s="8"/>
      <c r="U1182" s="8"/>
      <c r="V1182" s="8"/>
      <c r="W1182" s="8"/>
      <c r="X1182" s="8"/>
      <c r="Y1182" s="8"/>
    </row>
    <row r="1183" spans="16:25">
      <c r="P1183" s="8"/>
      <c r="Q1183" s="8"/>
      <c r="R1183" s="8"/>
      <c r="S1183" s="8"/>
      <c r="T1183" s="8"/>
      <c r="U1183" s="8"/>
      <c r="V1183" s="8"/>
      <c r="W1183" s="8"/>
      <c r="X1183" s="8"/>
      <c r="Y1183" s="8"/>
    </row>
    <row r="1184" spans="16:25">
      <c r="P1184" s="8"/>
      <c r="Q1184" s="8"/>
      <c r="R1184" s="8"/>
      <c r="S1184" s="8"/>
      <c r="T1184" s="8"/>
      <c r="U1184" s="8"/>
      <c r="V1184" s="8"/>
      <c r="W1184" s="8"/>
      <c r="X1184" s="8"/>
      <c r="Y1184" s="8"/>
    </row>
    <row r="1185" spans="16:25">
      <c r="P1185" s="8"/>
      <c r="Q1185" s="8"/>
      <c r="R1185" s="8"/>
      <c r="S1185" s="8"/>
      <c r="T1185" s="8"/>
      <c r="U1185" s="8"/>
      <c r="V1185" s="8"/>
      <c r="W1185" s="8"/>
      <c r="X1185" s="8"/>
      <c r="Y1185" s="8"/>
    </row>
    <row r="1186" spans="16:25">
      <c r="P1186" s="8"/>
      <c r="Q1186" s="8"/>
      <c r="R1186" s="8"/>
      <c r="S1186" s="8"/>
      <c r="T1186" s="8"/>
      <c r="U1186" s="8"/>
      <c r="V1186" s="8"/>
      <c r="W1186" s="8"/>
      <c r="X1186" s="8"/>
      <c r="Y1186" s="8"/>
    </row>
    <row r="1187" spans="16:25">
      <c r="P1187" s="8"/>
      <c r="Q1187" s="8"/>
      <c r="R1187" s="8"/>
      <c r="S1187" s="8"/>
      <c r="T1187" s="8"/>
      <c r="U1187" s="8"/>
      <c r="V1187" s="8"/>
      <c r="W1187" s="8"/>
      <c r="X1187" s="8"/>
      <c r="Y1187" s="8"/>
    </row>
    <row r="1188" spans="16:25">
      <c r="P1188" s="8"/>
      <c r="Q1188" s="8"/>
      <c r="R1188" s="8"/>
      <c r="S1188" s="8"/>
      <c r="T1188" s="8"/>
      <c r="U1188" s="8"/>
      <c r="V1188" s="8"/>
      <c r="W1188" s="8"/>
      <c r="X1188" s="8"/>
      <c r="Y1188" s="8"/>
    </row>
    <row r="1189" spans="16:25">
      <c r="P1189" s="8"/>
      <c r="Q1189" s="8"/>
      <c r="R1189" s="8"/>
      <c r="S1189" s="8"/>
      <c r="T1189" s="8"/>
      <c r="U1189" s="8"/>
      <c r="V1189" s="8"/>
      <c r="W1189" s="8"/>
      <c r="X1189" s="8"/>
      <c r="Y1189" s="8"/>
    </row>
    <row r="1190" spans="16:25">
      <c r="P1190" s="8"/>
      <c r="Q1190" s="8"/>
      <c r="R1190" s="8"/>
      <c r="S1190" s="8"/>
      <c r="T1190" s="8"/>
      <c r="U1190" s="8"/>
      <c r="V1190" s="8"/>
      <c r="W1190" s="8"/>
      <c r="X1190" s="8"/>
      <c r="Y1190" s="8"/>
    </row>
    <row r="1191" spans="16:25">
      <c r="P1191" s="8"/>
      <c r="Q1191" s="8"/>
      <c r="R1191" s="8"/>
      <c r="S1191" s="8"/>
      <c r="T1191" s="8"/>
      <c r="U1191" s="8"/>
      <c r="V1191" s="8"/>
      <c r="W1191" s="8"/>
      <c r="X1191" s="8"/>
      <c r="Y1191" s="8"/>
    </row>
    <row r="1192" spans="16:25">
      <c r="P1192" s="8"/>
      <c r="Q1192" s="8"/>
      <c r="R1192" s="8"/>
      <c r="S1192" s="8"/>
      <c r="T1192" s="8"/>
      <c r="U1192" s="8"/>
      <c r="V1192" s="8"/>
      <c r="W1192" s="8"/>
      <c r="X1192" s="8"/>
      <c r="Y1192" s="8"/>
    </row>
    <row r="1193" spans="16:25">
      <c r="P1193" s="8"/>
      <c r="Q1193" s="8"/>
      <c r="R1193" s="8"/>
      <c r="S1193" s="8"/>
      <c r="T1193" s="8"/>
      <c r="U1193" s="8"/>
      <c r="V1193" s="8"/>
      <c r="W1193" s="8"/>
      <c r="X1193" s="8"/>
      <c r="Y1193" s="8"/>
    </row>
    <row r="1194" spans="16:25">
      <c r="P1194" s="8"/>
      <c r="Q1194" s="8"/>
      <c r="R1194" s="8"/>
      <c r="S1194" s="8"/>
      <c r="T1194" s="8"/>
      <c r="U1194" s="8"/>
      <c r="V1194" s="8"/>
      <c r="W1194" s="8"/>
      <c r="X1194" s="8"/>
      <c r="Y1194" s="8"/>
    </row>
    <row r="1195" spans="16:25">
      <c r="P1195" s="8"/>
      <c r="Q1195" s="8"/>
      <c r="R1195" s="8"/>
      <c r="S1195" s="8"/>
      <c r="T1195" s="8"/>
      <c r="U1195" s="8"/>
      <c r="V1195" s="8"/>
      <c r="W1195" s="8"/>
      <c r="X1195" s="8"/>
      <c r="Y1195" s="8"/>
    </row>
    <row r="1196" spans="16:25">
      <c r="P1196" s="8"/>
      <c r="Q1196" s="8"/>
      <c r="R1196" s="8"/>
      <c r="S1196" s="8"/>
      <c r="T1196" s="8"/>
      <c r="U1196" s="8"/>
      <c r="V1196" s="8"/>
      <c r="W1196" s="8"/>
      <c r="X1196" s="8"/>
      <c r="Y1196" s="8"/>
    </row>
    <row r="1197" spans="16:25">
      <c r="P1197" s="8"/>
      <c r="Q1197" s="8"/>
      <c r="R1197" s="8"/>
      <c r="S1197" s="8"/>
      <c r="T1197" s="8"/>
      <c r="U1197" s="8"/>
      <c r="V1197" s="8"/>
      <c r="W1197" s="8"/>
      <c r="X1197" s="8"/>
      <c r="Y1197" s="8"/>
    </row>
    <row r="1198" spans="16:25">
      <c r="P1198" s="8"/>
      <c r="Q1198" s="8"/>
      <c r="R1198" s="8"/>
      <c r="S1198" s="8"/>
      <c r="T1198" s="8"/>
      <c r="U1198" s="8"/>
      <c r="V1198" s="8"/>
      <c r="W1198" s="8"/>
      <c r="X1198" s="8"/>
      <c r="Y1198" s="8"/>
    </row>
    <row r="1199" spans="16:25">
      <c r="P1199" s="8"/>
      <c r="Q1199" s="8"/>
      <c r="R1199" s="8"/>
      <c r="S1199" s="8"/>
      <c r="T1199" s="8"/>
      <c r="U1199" s="8"/>
      <c r="V1199" s="8"/>
      <c r="W1199" s="8"/>
      <c r="X1199" s="8"/>
      <c r="Y1199" s="8"/>
    </row>
    <row r="1200" spans="16:25">
      <c r="P1200" s="8"/>
      <c r="Q1200" s="8"/>
      <c r="R1200" s="8"/>
      <c r="S1200" s="8"/>
      <c r="T1200" s="8"/>
      <c r="U1200" s="8"/>
      <c r="V1200" s="8"/>
      <c r="W1200" s="8"/>
      <c r="X1200" s="8"/>
      <c r="Y1200" s="8"/>
    </row>
    <row r="1201" spans="16:25">
      <c r="P1201" s="8"/>
      <c r="Q1201" s="8"/>
      <c r="R1201" s="8"/>
      <c r="S1201" s="8"/>
      <c r="T1201" s="8"/>
      <c r="U1201" s="8"/>
      <c r="V1201" s="8"/>
      <c r="W1201" s="8"/>
      <c r="X1201" s="8"/>
      <c r="Y1201" s="8"/>
    </row>
    <row r="1202" spans="16:25">
      <c r="P1202" s="8"/>
      <c r="Q1202" s="8"/>
      <c r="R1202" s="8"/>
      <c r="S1202" s="8"/>
      <c r="T1202" s="8"/>
      <c r="U1202" s="8"/>
      <c r="V1202" s="8"/>
      <c r="W1202" s="8"/>
      <c r="X1202" s="8"/>
      <c r="Y1202" s="8"/>
    </row>
    <row r="1203" spans="16:25">
      <c r="P1203" s="8"/>
      <c r="Q1203" s="8"/>
      <c r="R1203" s="8"/>
      <c r="S1203" s="8"/>
      <c r="T1203" s="8"/>
      <c r="U1203" s="8"/>
      <c r="V1203" s="8"/>
      <c r="W1203" s="8"/>
      <c r="X1203" s="8"/>
      <c r="Y1203" s="8"/>
    </row>
    <row r="1204" spans="16:25">
      <c r="P1204" s="8"/>
      <c r="Q1204" s="8"/>
      <c r="R1204" s="8"/>
      <c r="S1204" s="8"/>
      <c r="T1204" s="8"/>
      <c r="U1204" s="8"/>
      <c r="V1204" s="8"/>
      <c r="W1204" s="8"/>
      <c r="X1204" s="8"/>
      <c r="Y1204" s="8"/>
    </row>
    <row r="1205" spans="16:25">
      <c r="P1205" s="8"/>
      <c r="Q1205" s="8"/>
      <c r="R1205" s="8"/>
      <c r="S1205" s="8"/>
      <c r="T1205" s="8"/>
      <c r="U1205" s="8"/>
      <c r="V1205" s="8"/>
      <c r="W1205" s="8"/>
      <c r="X1205" s="8"/>
      <c r="Y1205" s="8"/>
    </row>
    <row r="1206" spans="16:25">
      <c r="P1206" s="8"/>
      <c r="Q1206" s="8"/>
      <c r="R1206" s="8"/>
      <c r="S1206" s="8"/>
      <c r="T1206" s="8"/>
      <c r="U1206" s="8"/>
      <c r="V1206" s="8"/>
      <c r="W1206" s="8"/>
      <c r="X1206" s="8"/>
      <c r="Y1206" s="8"/>
    </row>
    <row r="1207" spans="16:25">
      <c r="P1207" s="8"/>
      <c r="Q1207" s="8"/>
      <c r="R1207" s="8"/>
      <c r="S1207" s="8"/>
      <c r="T1207" s="8"/>
      <c r="U1207" s="8"/>
      <c r="V1207" s="8"/>
      <c r="W1207" s="8"/>
      <c r="X1207" s="8"/>
      <c r="Y1207" s="8"/>
    </row>
    <row r="1208" spans="16:25">
      <c r="P1208" s="8"/>
      <c r="Q1208" s="8"/>
      <c r="R1208" s="8"/>
      <c r="S1208" s="8"/>
      <c r="T1208" s="8"/>
      <c r="U1208" s="8"/>
      <c r="V1208" s="8"/>
      <c r="W1208" s="8"/>
      <c r="X1208" s="8"/>
      <c r="Y1208" s="8"/>
    </row>
    <row r="1209" spans="16:25">
      <c r="P1209" s="8"/>
      <c r="Q1209" s="8"/>
      <c r="R1209" s="8"/>
      <c r="S1209" s="8"/>
      <c r="T1209" s="8"/>
      <c r="U1209" s="8"/>
      <c r="V1209" s="8"/>
      <c r="W1209" s="8"/>
      <c r="X1209" s="8"/>
      <c r="Y1209" s="8"/>
    </row>
    <row r="1210" spans="16:25">
      <c r="P1210" s="8"/>
      <c r="Q1210" s="8"/>
      <c r="R1210" s="8"/>
      <c r="S1210" s="8"/>
      <c r="T1210" s="8"/>
      <c r="U1210" s="8"/>
      <c r="V1210" s="8"/>
      <c r="W1210" s="8"/>
      <c r="X1210" s="8"/>
      <c r="Y1210" s="8"/>
    </row>
    <row r="1211" spans="16:25">
      <c r="P1211" s="8"/>
      <c r="Q1211" s="8"/>
      <c r="R1211" s="8"/>
      <c r="S1211" s="8"/>
      <c r="T1211" s="8"/>
      <c r="U1211" s="8"/>
      <c r="V1211" s="8"/>
      <c r="W1211" s="8"/>
      <c r="X1211" s="8"/>
      <c r="Y1211" s="8"/>
    </row>
    <row r="1212" spans="16:25">
      <c r="P1212" s="8"/>
      <c r="Q1212" s="8"/>
      <c r="R1212" s="8"/>
      <c r="S1212" s="8"/>
      <c r="T1212" s="8"/>
      <c r="U1212" s="8"/>
      <c r="V1212" s="8"/>
      <c r="W1212" s="8"/>
      <c r="X1212" s="8"/>
      <c r="Y1212" s="8"/>
    </row>
    <row r="1213" spans="16:25">
      <c r="P1213" s="8"/>
      <c r="Q1213" s="8"/>
      <c r="R1213" s="8"/>
      <c r="S1213" s="8"/>
      <c r="T1213" s="8"/>
      <c r="U1213" s="8"/>
      <c r="V1213" s="8"/>
      <c r="W1213" s="8"/>
      <c r="X1213" s="8"/>
      <c r="Y1213" s="8"/>
    </row>
    <row r="1214" spans="16:25">
      <c r="P1214" s="8"/>
      <c r="Q1214" s="8"/>
      <c r="R1214" s="8"/>
      <c r="S1214" s="8"/>
      <c r="T1214" s="8"/>
      <c r="U1214" s="8"/>
      <c r="V1214" s="8"/>
      <c r="W1214" s="8"/>
      <c r="X1214" s="8"/>
      <c r="Y1214" s="8"/>
    </row>
    <row r="1215" spans="16:25">
      <c r="P1215" s="8"/>
      <c r="Q1215" s="8"/>
      <c r="R1215" s="8"/>
      <c r="S1215" s="8"/>
      <c r="T1215" s="8"/>
      <c r="U1215" s="8"/>
      <c r="V1215" s="8"/>
      <c r="W1215" s="8"/>
      <c r="X1215" s="8"/>
      <c r="Y1215" s="8"/>
    </row>
    <row r="1216" spans="16:25">
      <c r="P1216" s="8"/>
      <c r="Q1216" s="8"/>
      <c r="R1216" s="8"/>
      <c r="S1216" s="8"/>
      <c r="T1216" s="8"/>
      <c r="U1216" s="8"/>
      <c r="V1216" s="8"/>
      <c r="W1216" s="8"/>
      <c r="X1216" s="8"/>
      <c r="Y1216" s="8"/>
    </row>
    <row r="1217" spans="16:25">
      <c r="P1217" s="8"/>
      <c r="Q1217" s="8"/>
      <c r="R1217" s="8"/>
      <c r="S1217" s="8"/>
      <c r="T1217" s="8"/>
      <c r="U1217" s="8"/>
      <c r="V1217" s="8"/>
      <c r="W1217" s="8"/>
      <c r="X1217" s="8"/>
      <c r="Y1217" s="8"/>
    </row>
    <row r="1218" spans="16:25">
      <c r="P1218" s="8"/>
      <c r="Q1218" s="8"/>
      <c r="R1218" s="8"/>
      <c r="S1218" s="8"/>
      <c r="T1218" s="8"/>
      <c r="U1218" s="8"/>
      <c r="V1218" s="8"/>
      <c r="W1218" s="8"/>
      <c r="X1218" s="8"/>
      <c r="Y1218" s="8"/>
    </row>
    <row r="1219" spans="16:25">
      <c r="P1219" s="8"/>
      <c r="Q1219" s="8"/>
      <c r="R1219" s="8"/>
      <c r="S1219" s="8"/>
      <c r="T1219" s="8"/>
      <c r="U1219" s="8"/>
      <c r="V1219" s="8"/>
      <c r="W1219" s="8"/>
      <c r="X1219" s="8"/>
      <c r="Y1219" s="8"/>
    </row>
    <row r="1220" spans="16:25">
      <c r="P1220" s="8"/>
      <c r="Q1220" s="8"/>
      <c r="R1220" s="8"/>
      <c r="S1220" s="8"/>
      <c r="T1220" s="8"/>
      <c r="U1220" s="8"/>
      <c r="V1220" s="8"/>
      <c r="W1220" s="8"/>
      <c r="X1220" s="8"/>
      <c r="Y1220" s="8"/>
    </row>
    <row r="1221" spans="16:25">
      <c r="P1221" s="8"/>
      <c r="Q1221" s="8"/>
      <c r="R1221" s="8"/>
      <c r="S1221" s="8"/>
      <c r="T1221" s="8"/>
      <c r="U1221" s="8"/>
      <c r="V1221" s="8"/>
      <c r="W1221" s="8"/>
      <c r="X1221" s="8"/>
      <c r="Y1221" s="8"/>
    </row>
    <row r="1222" spans="16:25">
      <c r="P1222" s="8"/>
      <c r="Q1222" s="8"/>
      <c r="R1222" s="8"/>
      <c r="S1222" s="8"/>
      <c r="T1222" s="8"/>
      <c r="U1222" s="8"/>
      <c r="V1222" s="8"/>
      <c r="W1222" s="8"/>
      <c r="X1222" s="8"/>
      <c r="Y1222" s="8"/>
    </row>
    <row r="1223" spans="16:25">
      <c r="P1223" s="8"/>
      <c r="Q1223" s="8"/>
      <c r="R1223" s="8"/>
      <c r="S1223" s="8"/>
      <c r="T1223" s="8"/>
      <c r="U1223" s="8"/>
      <c r="V1223" s="8"/>
      <c r="W1223" s="8"/>
      <c r="X1223" s="8"/>
      <c r="Y1223" s="8"/>
    </row>
    <row r="1224" spans="16:25">
      <c r="P1224" s="8"/>
      <c r="Q1224" s="8"/>
      <c r="R1224" s="8"/>
      <c r="S1224" s="8"/>
      <c r="T1224" s="8"/>
      <c r="U1224" s="8"/>
      <c r="V1224" s="8"/>
      <c r="W1224" s="8"/>
      <c r="X1224" s="8"/>
      <c r="Y1224" s="8"/>
    </row>
    <row r="1225" spans="16:25">
      <c r="P1225" s="8"/>
      <c r="Q1225" s="8"/>
      <c r="R1225" s="8"/>
      <c r="S1225" s="8"/>
      <c r="T1225" s="8"/>
      <c r="U1225" s="8"/>
      <c r="V1225" s="8"/>
      <c r="W1225" s="8"/>
      <c r="X1225" s="8"/>
      <c r="Y1225" s="8"/>
    </row>
    <row r="1226" spans="16:25">
      <c r="P1226" s="8"/>
      <c r="Q1226" s="8"/>
      <c r="R1226" s="8"/>
      <c r="S1226" s="8"/>
      <c r="T1226" s="8"/>
      <c r="U1226" s="8"/>
      <c r="V1226" s="8"/>
      <c r="W1226" s="8"/>
      <c r="X1226" s="8"/>
      <c r="Y1226" s="8"/>
    </row>
    <row r="1227" spans="16:25">
      <c r="P1227" s="8"/>
      <c r="Q1227" s="8"/>
      <c r="R1227" s="8"/>
      <c r="S1227" s="8"/>
      <c r="T1227" s="8"/>
      <c r="U1227" s="8"/>
      <c r="V1227" s="8"/>
      <c r="W1227" s="8"/>
      <c r="X1227" s="8"/>
      <c r="Y1227" s="8"/>
    </row>
    <row r="1228" spans="16:25">
      <c r="P1228" s="8"/>
      <c r="Q1228" s="8"/>
      <c r="R1228" s="8"/>
      <c r="S1228" s="8"/>
      <c r="T1228" s="8"/>
      <c r="U1228" s="8"/>
      <c r="V1228" s="8"/>
      <c r="W1228" s="8"/>
      <c r="X1228" s="8"/>
      <c r="Y1228" s="8"/>
    </row>
    <row r="1229" spans="16:25">
      <c r="P1229" s="8"/>
      <c r="Q1229" s="8"/>
      <c r="R1229" s="8"/>
      <c r="S1229" s="8"/>
      <c r="T1229" s="8"/>
      <c r="U1229" s="8"/>
      <c r="V1229" s="8"/>
      <c r="W1229" s="8"/>
      <c r="X1229" s="8"/>
      <c r="Y1229" s="8"/>
    </row>
    <row r="1230" spans="16:25">
      <c r="P1230" s="8"/>
      <c r="Q1230" s="8"/>
      <c r="R1230" s="8"/>
      <c r="S1230" s="8"/>
      <c r="T1230" s="8"/>
      <c r="U1230" s="8"/>
      <c r="V1230" s="8"/>
      <c r="W1230" s="8"/>
      <c r="X1230" s="8"/>
      <c r="Y1230" s="8"/>
    </row>
    <row r="1231" spans="16:25">
      <c r="P1231" s="8"/>
      <c r="Q1231" s="8"/>
      <c r="R1231" s="8"/>
      <c r="S1231" s="8"/>
      <c r="T1231" s="8"/>
      <c r="U1231" s="8"/>
      <c r="V1231" s="8"/>
      <c r="W1231" s="8"/>
      <c r="X1231" s="8"/>
      <c r="Y1231" s="8"/>
    </row>
    <row r="1232" spans="16:25">
      <c r="P1232" s="8"/>
      <c r="Q1232" s="8"/>
      <c r="R1232" s="8"/>
      <c r="S1232" s="8"/>
      <c r="T1232" s="8"/>
      <c r="U1232" s="8"/>
      <c r="V1232" s="8"/>
      <c r="W1232" s="8"/>
      <c r="X1232" s="8"/>
      <c r="Y1232" s="8"/>
    </row>
    <row r="1233" spans="16:25">
      <c r="P1233" s="8"/>
      <c r="Q1233" s="8"/>
      <c r="R1233" s="8"/>
      <c r="S1233" s="8"/>
      <c r="T1233" s="8"/>
      <c r="U1233" s="8"/>
      <c r="V1233" s="8"/>
      <c r="W1233" s="8"/>
      <c r="X1233" s="8"/>
      <c r="Y1233" s="8"/>
    </row>
    <row r="1234" spans="16:25">
      <c r="P1234" s="8"/>
      <c r="Q1234" s="8"/>
      <c r="R1234" s="8"/>
      <c r="S1234" s="8"/>
      <c r="T1234" s="8"/>
      <c r="U1234" s="8"/>
      <c r="V1234" s="8"/>
      <c r="W1234" s="8"/>
      <c r="X1234" s="8"/>
      <c r="Y1234" s="8"/>
    </row>
    <row r="1235" spans="16:25">
      <c r="P1235" s="8"/>
      <c r="Q1235" s="8"/>
      <c r="R1235" s="8"/>
      <c r="S1235" s="8"/>
      <c r="T1235" s="8"/>
      <c r="U1235" s="8"/>
      <c r="V1235" s="8"/>
      <c r="W1235" s="8"/>
      <c r="X1235" s="8"/>
      <c r="Y1235" s="8"/>
    </row>
    <row r="1236" spans="16:25">
      <c r="P1236" s="8"/>
      <c r="Q1236" s="8"/>
      <c r="R1236" s="8"/>
      <c r="S1236" s="8"/>
      <c r="T1236" s="8"/>
      <c r="U1236" s="8"/>
      <c r="V1236" s="8"/>
      <c r="W1236" s="8"/>
      <c r="X1236" s="8"/>
      <c r="Y1236" s="8"/>
    </row>
    <row r="1237" spans="16:25">
      <c r="P1237" s="8"/>
      <c r="Q1237" s="8"/>
      <c r="R1237" s="8"/>
      <c r="S1237" s="8"/>
      <c r="T1237" s="8"/>
      <c r="U1237" s="8"/>
      <c r="V1237" s="8"/>
      <c r="W1237" s="8"/>
      <c r="X1237" s="8"/>
      <c r="Y1237" s="8"/>
    </row>
    <row r="1238" spans="16:25">
      <c r="P1238" s="8"/>
      <c r="Q1238" s="8"/>
      <c r="R1238" s="8"/>
      <c r="S1238" s="8"/>
      <c r="T1238" s="8"/>
      <c r="U1238" s="8"/>
      <c r="V1238" s="8"/>
      <c r="W1238" s="8"/>
      <c r="X1238" s="8"/>
      <c r="Y1238" s="8"/>
    </row>
    <row r="1239" spans="16:25">
      <c r="P1239" s="8"/>
      <c r="Q1239" s="8"/>
      <c r="R1239" s="8"/>
      <c r="S1239" s="8"/>
      <c r="T1239" s="8"/>
      <c r="U1239" s="8"/>
      <c r="V1239" s="8"/>
      <c r="W1239" s="8"/>
      <c r="X1239" s="8"/>
      <c r="Y1239" s="8"/>
    </row>
    <row r="1240" spans="16:25">
      <c r="P1240" s="8"/>
      <c r="Q1240" s="8"/>
      <c r="R1240" s="8"/>
      <c r="S1240" s="8"/>
      <c r="T1240" s="8"/>
      <c r="U1240" s="8"/>
      <c r="V1240" s="8"/>
      <c r="W1240" s="8"/>
      <c r="X1240" s="8"/>
      <c r="Y1240" s="8"/>
    </row>
    <row r="1241" spans="16:25">
      <c r="P1241" s="8"/>
      <c r="Q1241" s="8"/>
      <c r="R1241" s="8"/>
      <c r="S1241" s="8"/>
      <c r="T1241" s="8"/>
      <c r="U1241" s="8"/>
      <c r="V1241" s="8"/>
      <c r="W1241" s="8"/>
      <c r="X1241" s="8"/>
      <c r="Y1241" s="8"/>
    </row>
  </sheetData>
  <sheetProtection algorithmName="SHA-512" hashValue="S5o5olEbBr6c8JF7z9biAVap0xPsuuokRlHZAhcBwgKHAJ4SZ7nTQ6sPE2SMibiCOcRyM3n1AI4/FQRb7inMLg==" saltValue="dwd0VfJ5KQlL0arAwOFaiw==" spinCount="100000" sheet="1" selectLockedCells="1"/>
  <mergeCells count="24">
    <mergeCell ref="B10:E10"/>
    <mergeCell ref="G10:M10"/>
    <mergeCell ref="C11:E11"/>
    <mergeCell ref="G13:I14"/>
    <mergeCell ref="J13:M14"/>
    <mergeCell ref="P1:Y1"/>
    <mergeCell ref="P11:T11"/>
    <mergeCell ref="U11:Y11"/>
    <mergeCell ref="J11:M12"/>
    <mergeCell ref="G11:I11"/>
    <mergeCell ref="AA10:AC10"/>
    <mergeCell ref="AA12:AC12"/>
    <mergeCell ref="P3:AC4"/>
    <mergeCell ref="P5:AC5"/>
    <mergeCell ref="P25:T25"/>
    <mergeCell ref="U25:Y25"/>
    <mergeCell ref="P10:T10"/>
    <mergeCell ref="U10:Y10"/>
    <mergeCell ref="P17:T17"/>
    <mergeCell ref="U17:Y17"/>
    <mergeCell ref="P24:T24"/>
    <mergeCell ref="U24:Y24"/>
    <mergeCell ref="P18:T18"/>
    <mergeCell ref="U18:Y18"/>
  </mergeCells>
  <phoneticPr fontId="21" type="noConversion"/>
  <pageMargins left="0.7" right="0.7" top="0.75" bottom="0.75" header="0.3" footer="0.3"/>
  <pageSetup paperSize="9" orientation="portrait" r:id="rId1"/>
  <ignoredErrors>
    <ignoredError sqref="S13:S15 R15 X13:X15 W15 X20:X22 W22 S20:S22 R22 M31 M15:M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2F7D9C-A6BF-41E0-9723-9B9A4C41D5E2}">
          <x14:formula1>
            <xm:f>Data!$C$2:$C$8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31C5-246C-41D8-9FFC-3985706B1029}">
  <dimension ref="A1:I19"/>
  <sheetViews>
    <sheetView workbookViewId="0">
      <selection activeCell="G14" sqref="G14"/>
    </sheetView>
  </sheetViews>
  <sheetFormatPr defaultRowHeight="14.5"/>
  <cols>
    <col min="1" max="1" width="7.26953125" bestFit="1" customWidth="1"/>
    <col min="2" max="2" width="11.1796875" bestFit="1" customWidth="1"/>
    <col min="3" max="3" width="50" bestFit="1" customWidth="1"/>
    <col min="4" max="4" width="12.54296875" customWidth="1"/>
    <col min="5" max="5" width="5.81640625" bestFit="1" customWidth="1"/>
    <col min="6" max="6" width="6.81640625" bestFit="1" customWidth="1"/>
    <col min="7" max="7" width="13.453125" bestFit="1" customWidth="1"/>
    <col min="8" max="8" width="30.1796875" bestFit="1" customWidth="1"/>
    <col min="9" max="9" width="17.81640625" bestFit="1" customWidth="1"/>
  </cols>
  <sheetData>
    <row r="1" spans="1:9" ht="43.5">
      <c r="A1" s="132" t="s">
        <v>85</v>
      </c>
      <c r="B1" s="133" t="s">
        <v>90</v>
      </c>
      <c r="C1" s="133" t="s">
        <v>86</v>
      </c>
      <c r="D1" s="133" t="s">
        <v>127</v>
      </c>
      <c r="E1" s="133" t="s">
        <v>2</v>
      </c>
      <c r="F1" s="133" t="s">
        <v>3</v>
      </c>
      <c r="G1" s="133" t="s">
        <v>89</v>
      </c>
      <c r="H1" s="133" t="s">
        <v>88</v>
      </c>
      <c r="I1" s="133" t="s">
        <v>87</v>
      </c>
    </row>
    <row r="2" spans="1:9" ht="15" thickBot="1">
      <c r="A2" s="132"/>
      <c r="B2" s="133"/>
      <c r="C2" s="133" t="s">
        <v>124</v>
      </c>
      <c r="D2" s="144"/>
      <c r="E2" s="144"/>
      <c r="F2" s="144"/>
      <c r="G2" s="133" t="s">
        <v>130</v>
      </c>
      <c r="H2" s="133" t="s">
        <v>130</v>
      </c>
      <c r="I2" s="133"/>
    </row>
    <row r="3" spans="1:9" ht="15" thickBot="1">
      <c r="A3" s="134">
        <v>651</v>
      </c>
      <c r="B3" s="138" t="s">
        <v>22</v>
      </c>
      <c r="C3" s="135" t="s">
        <v>98</v>
      </c>
      <c r="D3" s="119">
        <v>37.921672566371683</v>
      </c>
      <c r="E3" s="140">
        <v>0.29990765782006651</v>
      </c>
      <c r="F3" s="140">
        <v>0.70009234217993366</v>
      </c>
      <c r="G3" s="145">
        <v>9900000651</v>
      </c>
      <c r="H3" s="139" t="s">
        <v>99</v>
      </c>
      <c r="I3" s="137" t="s">
        <v>92</v>
      </c>
    </row>
    <row r="4" spans="1:9" ht="15" thickBot="1">
      <c r="A4" s="134">
        <v>429</v>
      </c>
      <c r="B4" s="138" t="s">
        <v>21</v>
      </c>
      <c r="C4" s="135" t="s">
        <v>91</v>
      </c>
      <c r="D4" s="119">
        <v>47.36</v>
      </c>
      <c r="E4" s="140">
        <v>0.32508436445444316</v>
      </c>
      <c r="F4" s="140">
        <v>0.67491563554555678</v>
      </c>
      <c r="G4" s="145">
        <v>9900000429</v>
      </c>
      <c r="H4" s="136" t="s">
        <v>93</v>
      </c>
      <c r="I4" s="136" t="s">
        <v>92</v>
      </c>
    </row>
    <row r="5" spans="1:9" ht="15" thickBot="1">
      <c r="A5" s="134">
        <v>853</v>
      </c>
      <c r="B5" s="138" t="s">
        <v>23</v>
      </c>
      <c r="C5" s="135" t="s">
        <v>102</v>
      </c>
      <c r="D5" s="119">
        <v>35.77037067957923</v>
      </c>
      <c r="E5" s="140">
        <v>0.25780269921754195</v>
      </c>
      <c r="F5" s="140">
        <v>0.74219730078245805</v>
      </c>
      <c r="G5" s="145">
        <v>9900000853</v>
      </c>
      <c r="H5" s="139" t="s">
        <v>103</v>
      </c>
      <c r="I5" s="137" t="s">
        <v>92</v>
      </c>
    </row>
    <row r="6" spans="1:9" ht="15" thickBot="1">
      <c r="A6" s="134">
        <v>580</v>
      </c>
      <c r="B6" s="138" t="s">
        <v>24</v>
      </c>
      <c r="C6" s="135" t="s">
        <v>96</v>
      </c>
      <c r="D6" s="119">
        <v>20.857927032893638</v>
      </c>
      <c r="E6" s="140">
        <v>0.27872756655609421</v>
      </c>
      <c r="F6" s="140">
        <v>0.72127243344390579</v>
      </c>
      <c r="G6" s="145">
        <v>9900000580</v>
      </c>
      <c r="H6" s="139" t="s">
        <v>97</v>
      </c>
      <c r="I6" s="137" t="s">
        <v>92</v>
      </c>
    </row>
    <row r="7" spans="1:9" ht="15" thickBot="1">
      <c r="A7" s="134">
        <v>574</v>
      </c>
      <c r="B7" s="138" t="s">
        <v>25</v>
      </c>
      <c r="C7" s="135" t="s">
        <v>94</v>
      </c>
      <c r="D7" s="119">
        <v>20.857927032893638</v>
      </c>
      <c r="E7" s="140">
        <v>0.27872756655609421</v>
      </c>
      <c r="F7" s="140">
        <v>0.72127243344390579</v>
      </c>
      <c r="G7" s="145">
        <v>9900000574</v>
      </c>
      <c r="H7" s="139" t="s">
        <v>95</v>
      </c>
      <c r="I7" s="137" t="s">
        <v>92</v>
      </c>
    </row>
    <row r="8" spans="1:9" ht="15" thickBot="1">
      <c r="A8" s="134">
        <v>663</v>
      </c>
      <c r="B8" s="138" t="s">
        <v>26</v>
      </c>
      <c r="C8" s="135" t="s">
        <v>100</v>
      </c>
      <c r="D8" s="119">
        <v>35.048672566371685</v>
      </c>
      <c r="E8" s="140">
        <v>0.24251988385304882</v>
      </c>
      <c r="F8" s="140">
        <v>0.75748011614695121</v>
      </c>
      <c r="G8" s="145">
        <v>9900000663</v>
      </c>
      <c r="H8" s="139" t="s">
        <v>101</v>
      </c>
      <c r="I8" s="137" t="s">
        <v>92</v>
      </c>
    </row>
    <row r="11" spans="1:9">
      <c r="B11" s="141" t="s">
        <v>104</v>
      </c>
      <c r="C11" s="142" t="s">
        <v>110</v>
      </c>
      <c r="D11" s="142"/>
    </row>
    <row r="12" spans="1:9">
      <c r="B12" s="141" t="s">
        <v>124</v>
      </c>
      <c r="C12" s="142" t="s">
        <v>130</v>
      </c>
      <c r="D12" s="142"/>
    </row>
    <row r="13" spans="1:9">
      <c r="B13" s="141" t="s">
        <v>111</v>
      </c>
      <c r="C13" s="143">
        <v>44316</v>
      </c>
      <c r="D13" s="143"/>
    </row>
    <row r="14" spans="1:9">
      <c r="B14" s="141" t="s">
        <v>112</v>
      </c>
      <c r="C14" s="143">
        <v>44347</v>
      </c>
      <c r="D14" s="143"/>
    </row>
    <row r="15" spans="1:9">
      <c r="B15" s="141" t="s">
        <v>113</v>
      </c>
      <c r="C15" s="143">
        <v>44377</v>
      </c>
      <c r="D15" s="143"/>
    </row>
    <row r="16" spans="1:9">
      <c r="B16" s="141" t="s">
        <v>114</v>
      </c>
      <c r="C16" s="143">
        <v>44408</v>
      </c>
      <c r="D16" s="143"/>
    </row>
    <row r="17" spans="2:4">
      <c r="B17" s="141" t="s">
        <v>115</v>
      </c>
      <c r="C17" s="143">
        <v>44439</v>
      </c>
      <c r="D17" s="143"/>
    </row>
    <row r="18" spans="2:4">
      <c r="B18" s="141" t="s">
        <v>116</v>
      </c>
      <c r="C18" s="143">
        <v>44469</v>
      </c>
      <c r="D18" s="143"/>
    </row>
    <row r="19" spans="2:4">
      <c r="B19" s="141" t="s">
        <v>117</v>
      </c>
      <c r="C19" s="143">
        <v>44500</v>
      </c>
      <c r="D19" s="143"/>
    </row>
  </sheetData>
  <sortState xmlns:xlrd2="http://schemas.microsoft.com/office/spreadsheetml/2017/richdata2" ref="A3:I8">
    <sortCondition ref="C3:C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2725-8482-4D34-82AC-E841D06377E4}">
  <dimension ref="A1:AB11"/>
  <sheetViews>
    <sheetView workbookViewId="0">
      <selection activeCell="H3" sqref="H3"/>
    </sheetView>
  </sheetViews>
  <sheetFormatPr defaultRowHeight="14.5"/>
  <cols>
    <col min="2" max="2" width="17" style="22" customWidth="1"/>
    <col min="3" max="3" width="53" style="22" bestFit="1" customWidth="1"/>
    <col min="4" max="5" width="9.1796875" style="22"/>
    <col min="6" max="6" width="8.453125" style="24" customWidth="1"/>
    <col min="7" max="7" width="11" style="24" bestFit="1" customWidth="1"/>
    <col min="8" max="8" width="13.1796875" style="24" bestFit="1" customWidth="1"/>
    <col min="9" max="9" width="32.1796875" style="24" bestFit="1" customWidth="1"/>
    <col min="10" max="10" width="0" style="24" hidden="1" customWidth="1"/>
    <col min="11" max="14" width="8.7265625" style="24" hidden="1" customWidth="1"/>
    <col min="15" max="15" width="0" style="24" hidden="1" customWidth="1"/>
    <col min="16" max="18" width="9.1796875" style="24"/>
    <col min="19" max="19" width="19.54296875" style="24" customWidth="1"/>
    <col min="20" max="28" width="9.1796875" style="24"/>
  </cols>
  <sheetData>
    <row r="1" spans="1:14" ht="29">
      <c r="A1" s="132" t="s">
        <v>85</v>
      </c>
      <c r="B1" s="133" t="s">
        <v>90</v>
      </c>
      <c r="C1" s="133" t="s">
        <v>86</v>
      </c>
      <c r="D1" s="133" t="s">
        <v>157</v>
      </c>
      <c r="E1" s="133" t="s">
        <v>158</v>
      </c>
      <c r="F1" s="133" t="s">
        <v>159</v>
      </c>
      <c r="G1" s="133" t="s">
        <v>160</v>
      </c>
      <c r="H1" s="133"/>
      <c r="I1" s="133" t="s">
        <v>161</v>
      </c>
    </row>
    <row r="2" spans="1:14">
      <c r="A2" s="134">
        <v>429</v>
      </c>
      <c r="B2" s="138" t="s">
        <v>21</v>
      </c>
      <c r="C2" s="138" t="s">
        <v>91</v>
      </c>
      <c r="D2" s="188">
        <v>31.82</v>
      </c>
      <c r="E2" s="188">
        <v>15.54</v>
      </c>
      <c r="F2" s="188">
        <f>D2/2</f>
        <v>15.91</v>
      </c>
      <c r="G2" s="188">
        <f>E2/2</f>
        <v>7.77</v>
      </c>
      <c r="H2" s="188" t="s">
        <v>173</v>
      </c>
      <c r="I2" s="203" t="s">
        <v>58</v>
      </c>
    </row>
    <row r="3" spans="1:14">
      <c r="A3" s="134">
        <v>651</v>
      </c>
      <c r="B3" s="138" t="s">
        <v>22</v>
      </c>
      <c r="C3" s="138" t="s">
        <v>98</v>
      </c>
      <c r="D3" s="188">
        <v>30</v>
      </c>
      <c r="E3" s="188">
        <v>12.055380000000001</v>
      </c>
      <c r="F3" s="188">
        <f t="shared" ref="F3:F7" si="0">D3/2</f>
        <v>15</v>
      </c>
      <c r="G3" s="188">
        <f t="shared" ref="G3:G7" si="1">E3/2</f>
        <v>6.0276900000000007</v>
      </c>
      <c r="H3" s="188" t="s">
        <v>172</v>
      </c>
      <c r="I3" s="322" t="s">
        <v>162</v>
      </c>
    </row>
    <row r="4" spans="1:14">
      <c r="A4" s="134">
        <v>853</v>
      </c>
      <c r="B4" s="138" t="s">
        <v>23</v>
      </c>
      <c r="C4" s="138" t="s">
        <v>102</v>
      </c>
      <c r="D4" s="188">
        <v>30</v>
      </c>
      <c r="E4" s="188">
        <v>9.7799999999999994</v>
      </c>
      <c r="F4" s="188">
        <f t="shared" si="0"/>
        <v>15</v>
      </c>
      <c r="G4" s="188">
        <f t="shared" si="1"/>
        <v>4.8899999999999997</v>
      </c>
      <c r="H4" s="188" t="s">
        <v>172</v>
      </c>
      <c r="I4" s="323"/>
    </row>
    <row r="5" spans="1:14">
      <c r="A5" s="134">
        <v>580</v>
      </c>
      <c r="B5" s="138" t="s">
        <v>24</v>
      </c>
      <c r="C5" s="138" t="s">
        <v>96</v>
      </c>
      <c r="D5" s="188">
        <v>17</v>
      </c>
      <c r="E5" s="188">
        <v>6.16</v>
      </c>
      <c r="F5" s="188">
        <f t="shared" si="0"/>
        <v>8.5</v>
      </c>
      <c r="G5" s="188">
        <f t="shared" si="1"/>
        <v>3.08</v>
      </c>
      <c r="H5" s="188" t="s">
        <v>172</v>
      </c>
      <c r="I5" s="323"/>
    </row>
    <row r="6" spans="1:14">
      <c r="A6" s="134">
        <v>574</v>
      </c>
      <c r="B6" s="138" t="s">
        <v>25</v>
      </c>
      <c r="C6" s="138" t="s">
        <v>94</v>
      </c>
      <c r="D6" s="188">
        <v>17</v>
      </c>
      <c r="E6" s="188">
        <v>6.16</v>
      </c>
      <c r="F6" s="188">
        <f t="shared" si="0"/>
        <v>8.5</v>
      </c>
      <c r="G6" s="188">
        <f t="shared" si="1"/>
        <v>3.08</v>
      </c>
      <c r="H6" s="188" t="s">
        <v>172</v>
      </c>
      <c r="I6" s="323"/>
    </row>
    <row r="7" spans="1:14">
      <c r="A7" s="134">
        <v>663</v>
      </c>
      <c r="B7" s="138" t="s">
        <v>26</v>
      </c>
      <c r="C7" s="138" t="s">
        <v>100</v>
      </c>
      <c r="D7" s="188">
        <v>30</v>
      </c>
      <c r="E7" s="188">
        <v>9.01</v>
      </c>
      <c r="F7" s="188">
        <f t="shared" si="0"/>
        <v>15</v>
      </c>
      <c r="G7" s="188">
        <f t="shared" si="1"/>
        <v>4.5049999999999999</v>
      </c>
      <c r="H7" s="188" t="s">
        <v>172</v>
      </c>
      <c r="I7" s="323"/>
    </row>
    <row r="11" spans="1:14" ht="25">
      <c r="K11" s="26" t="s">
        <v>34</v>
      </c>
      <c r="L11" s="27" t="s">
        <v>35</v>
      </c>
      <c r="M11" s="27" t="s">
        <v>36</v>
      </c>
      <c r="N11" s="28" t="s">
        <v>37</v>
      </c>
    </row>
  </sheetData>
  <mergeCells count="1">
    <mergeCell ref="I3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Resumen Free HB (New)</vt:lpstr>
      <vt:lpstr>2021</vt:lpstr>
      <vt:lpstr>Monthly correction calculation</vt:lpstr>
      <vt:lpstr>Daily amounts in reservations</vt:lpstr>
      <vt:lpstr>Data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JARILLO CARO</dc:creator>
  <cp:lastModifiedBy>PILAR JARILLO CARO</cp:lastModifiedBy>
  <dcterms:created xsi:type="dcterms:W3CDTF">2019-10-30T09:50:59Z</dcterms:created>
  <dcterms:modified xsi:type="dcterms:W3CDTF">2021-07-20T06:35:26Z</dcterms:modified>
</cp:coreProperties>
</file>